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aabrams\AppData\Local\Microsoft\Windows\INetCache\Content.Outlook\7SSGSHRM\"/>
    </mc:Choice>
  </mc:AlternateContent>
  <xr:revisionPtr revIDLastSave="0" documentId="13_ncr:1_{1EDB79C1-4F3F-47D5-9601-9A8573521A82}" xr6:coauthVersionLast="45" xr6:coauthVersionMax="45" xr10:uidLastSave="{00000000-0000-0000-0000-000000000000}"/>
  <bookViews>
    <workbookView xWindow="-120" yWindow="-120" windowWidth="29040" windowHeight="15840" xr2:uid="{C78249FB-9C73-43A3-9858-75717EEB885B}"/>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3"/>
    <externalReference r:id="rId14"/>
  </externalReferences>
  <definedNames>
    <definedName name="_xlnm.Print_Area" localSheetId="0">'Balance Sheet-1'!$A$1:$D$56</definedName>
    <definedName name="_xlnm.Print_Area" localSheetId="4">'Earned Incurred QTD-5'!$A$1:$D$56</definedName>
    <definedName name="_xlnm.Print_Area" localSheetId="5">'Earned Incurred YTD-6'!$A$1:$D$56</definedName>
    <definedName name="_xlnm.Print_Area" localSheetId="2">'Equity QTD-3'!$A$1:$F$57</definedName>
    <definedName name="_xlnm.Print_Area" localSheetId="3">'Equity YTD-4'!$A$1:$F$57</definedName>
    <definedName name="_xlnm.Print_Area" localSheetId="1">'Income Statement-2'!$A$1:$E$43</definedName>
    <definedName name="_xlnm.Print_Area" localSheetId="10">'Loss Expenses QTD-11'!$A$1:$F$30</definedName>
    <definedName name="_xlnm.Print_Area" localSheetId="11">'Loss Expenses YTD-12'!$A$1:$F$30</definedName>
    <definedName name="_xlnm.Print_Area" localSheetId="8">'Losses Incurred QTD-9'!$A$1:$F$37</definedName>
    <definedName name="_xlnm.Print_Area" localSheetId="9">'Losses Incurred YTD-10'!$A$1:$F$37</definedName>
    <definedName name="_xlnm.Print_Area" localSheetId="6">'Premiums QTD-7'!$A$1:$F$33</definedName>
    <definedName name="_xlnm.Print_Area" localSheetId="7">'Premiums YTD-8'!$A$1:$F$43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12" l="1"/>
  <c r="E28" i="12"/>
  <c r="B28" i="12"/>
  <c r="E27" i="12"/>
  <c r="E30" i="12" s="1"/>
  <c r="C27" i="12"/>
  <c r="B27" i="12"/>
  <c r="E24" i="12"/>
  <c r="D24" i="12"/>
  <c r="C24" i="12"/>
  <c r="B24" i="12"/>
  <c r="F23" i="12"/>
  <c r="F22" i="12"/>
  <c r="F21" i="12"/>
  <c r="F24" i="12" s="1"/>
  <c r="E18" i="12"/>
  <c r="D17" i="12"/>
  <c r="D17" i="11" s="1"/>
  <c r="C17" i="12"/>
  <c r="B17" i="12"/>
  <c r="F17" i="12" s="1"/>
  <c r="D16" i="12"/>
  <c r="C16" i="12"/>
  <c r="B16" i="12"/>
  <c r="D15" i="12"/>
  <c r="D18" i="12" s="1"/>
  <c r="D44" i="4" s="1"/>
  <c r="C15" i="12"/>
  <c r="C15" i="11" s="1"/>
  <c r="C18" i="11" s="1"/>
  <c r="B15" i="12"/>
  <c r="E12" i="12"/>
  <c r="F11" i="12"/>
  <c r="D11" i="12"/>
  <c r="D29" i="12" s="1"/>
  <c r="C11" i="12"/>
  <c r="C29" i="12" s="1"/>
  <c r="B11" i="12"/>
  <c r="F10" i="12"/>
  <c r="D10" i="12"/>
  <c r="D28" i="12" s="1"/>
  <c r="C10" i="12"/>
  <c r="C28" i="12" s="1"/>
  <c r="B10" i="12"/>
  <c r="F9" i="12"/>
  <c r="F12" i="12" s="1"/>
  <c r="D9" i="12"/>
  <c r="C9" i="12"/>
  <c r="C12" i="12" s="1"/>
  <c r="B9" i="12"/>
  <c r="B12" i="12" s="1"/>
  <c r="F24" i="11"/>
  <c r="E24" i="11"/>
  <c r="D24" i="11"/>
  <c r="C24" i="11"/>
  <c r="B24" i="11"/>
  <c r="F23" i="11"/>
  <c r="F22" i="11"/>
  <c r="F21" i="11"/>
  <c r="E17" i="11"/>
  <c r="E29" i="11" s="1"/>
  <c r="C17" i="11"/>
  <c r="E16" i="11"/>
  <c r="E28" i="11" s="1"/>
  <c r="D16" i="11"/>
  <c r="D28" i="11" s="1"/>
  <c r="C16" i="11"/>
  <c r="C28" i="11" s="1"/>
  <c r="B16" i="11"/>
  <c r="E15" i="11"/>
  <c r="E27" i="11" s="1"/>
  <c r="B15" i="11"/>
  <c r="E12" i="11"/>
  <c r="D11" i="11"/>
  <c r="C11" i="11"/>
  <c r="B11" i="11"/>
  <c r="D10" i="11"/>
  <c r="C10" i="11"/>
  <c r="B10" i="11"/>
  <c r="B28" i="11" s="1"/>
  <c r="D9" i="11"/>
  <c r="D12" i="11" s="1"/>
  <c r="C9" i="11"/>
  <c r="B9" i="11"/>
  <c r="E36" i="10"/>
  <c r="E35" i="10"/>
  <c r="E34" i="10"/>
  <c r="E31" i="10"/>
  <c r="D31" i="10"/>
  <c r="C31" i="10"/>
  <c r="B31" i="10"/>
  <c r="F30" i="10"/>
  <c r="F29" i="10"/>
  <c r="F28" i="10"/>
  <c r="F31" i="10" s="1"/>
  <c r="B21" i="6" s="1"/>
  <c r="E24" i="10"/>
  <c r="D23" i="10"/>
  <c r="D23" i="9" s="1"/>
  <c r="C23" i="10"/>
  <c r="C23" i="9" s="1"/>
  <c r="B23" i="10"/>
  <c r="B23" i="9" s="1"/>
  <c r="F23" i="9" s="1"/>
  <c r="D22" i="10"/>
  <c r="C22" i="10"/>
  <c r="C22" i="9" s="1"/>
  <c r="B22" i="10"/>
  <c r="D21" i="10"/>
  <c r="D21" i="9" s="1"/>
  <c r="D24" i="9" s="1"/>
  <c r="C21" i="10"/>
  <c r="C21" i="9" s="1"/>
  <c r="B21" i="10"/>
  <c r="F21" i="10" s="1"/>
  <c r="E18" i="10"/>
  <c r="D17" i="10"/>
  <c r="D17" i="9" s="1"/>
  <c r="C17" i="10"/>
  <c r="B17" i="10"/>
  <c r="B17" i="9" s="1"/>
  <c r="D16" i="10"/>
  <c r="C16" i="10"/>
  <c r="B16" i="10"/>
  <c r="D15" i="10"/>
  <c r="D18" i="10" s="1"/>
  <c r="C15" i="10"/>
  <c r="C15" i="9" s="1"/>
  <c r="C18" i="9" s="1"/>
  <c r="B15" i="10"/>
  <c r="E12" i="10"/>
  <c r="F11" i="10"/>
  <c r="D11" i="10"/>
  <c r="C11" i="10"/>
  <c r="B11" i="10"/>
  <c r="F10" i="10"/>
  <c r="D10" i="10"/>
  <c r="D35" i="10" s="1"/>
  <c r="C10" i="10"/>
  <c r="B10" i="10"/>
  <c r="F9" i="10"/>
  <c r="F12" i="10" s="1"/>
  <c r="D9" i="10"/>
  <c r="C9" i="10"/>
  <c r="C12" i="10" s="1"/>
  <c r="B9" i="10"/>
  <c r="B12" i="10" s="1"/>
  <c r="F31" i="9"/>
  <c r="E31" i="9"/>
  <c r="D31" i="9"/>
  <c r="C31" i="9"/>
  <c r="B31" i="9"/>
  <c r="F30" i="9"/>
  <c r="F29" i="9"/>
  <c r="F28" i="9"/>
  <c r="E23" i="9"/>
  <c r="E22" i="9"/>
  <c r="D22" i="9"/>
  <c r="E21" i="9"/>
  <c r="E24" i="9" s="1"/>
  <c r="E17" i="9"/>
  <c r="E36" i="9" s="1"/>
  <c r="C17" i="9"/>
  <c r="E16" i="9"/>
  <c r="E35" i="9" s="1"/>
  <c r="D16" i="9"/>
  <c r="D35" i="9" s="1"/>
  <c r="C16" i="9"/>
  <c r="B16" i="9"/>
  <c r="E15" i="9"/>
  <c r="E34" i="9" s="1"/>
  <c r="B15" i="9"/>
  <c r="E12" i="9"/>
  <c r="D11" i="9"/>
  <c r="C11" i="9"/>
  <c r="B11" i="9"/>
  <c r="D10" i="9"/>
  <c r="C10" i="9"/>
  <c r="B10" i="9"/>
  <c r="D9" i="9"/>
  <c r="D12" i="9" s="1"/>
  <c r="D15" i="3" s="1"/>
  <c r="D24" i="3" s="1"/>
  <c r="C9" i="9"/>
  <c r="B9" i="9"/>
  <c r="F40" i="8"/>
  <c r="C40" i="8"/>
  <c r="F39" i="8"/>
  <c r="C39" i="8"/>
  <c r="F38" i="8"/>
  <c r="C38" i="8"/>
  <c r="F37" i="8"/>
  <c r="C37" i="8"/>
  <c r="E29" i="8"/>
  <c r="D29" i="8"/>
  <c r="E28" i="8"/>
  <c r="E27" i="8"/>
  <c r="E30" i="8" s="1"/>
  <c r="E24" i="8"/>
  <c r="D24" i="8"/>
  <c r="C24" i="8"/>
  <c r="C50" i="4" s="1"/>
  <c r="B24" i="8"/>
  <c r="F23" i="8"/>
  <c r="F22" i="8"/>
  <c r="F21" i="8"/>
  <c r="F24" i="8" s="1"/>
  <c r="B14" i="6" s="1"/>
  <c r="E18" i="8"/>
  <c r="D18" i="8"/>
  <c r="C17" i="8"/>
  <c r="B17" i="8"/>
  <c r="B17" i="7" s="1"/>
  <c r="F17" i="7" s="1"/>
  <c r="F16" i="8"/>
  <c r="C16" i="8"/>
  <c r="B16" i="8"/>
  <c r="F15" i="8"/>
  <c r="C15" i="8"/>
  <c r="C18" i="8" s="1"/>
  <c r="C42" i="4" s="1"/>
  <c r="B15" i="8"/>
  <c r="E12" i="8"/>
  <c r="F11" i="8"/>
  <c r="C11" i="8"/>
  <c r="C29" i="8" s="1"/>
  <c r="B11" i="8"/>
  <c r="D10" i="8"/>
  <c r="D28" i="8" s="1"/>
  <c r="C10" i="8"/>
  <c r="C28" i="8" s="1"/>
  <c r="B10" i="8"/>
  <c r="B28" i="8" s="1"/>
  <c r="D9" i="8"/>
  <c r="C9" i="8"/>
  <c r="B9" i="8"/>
  <c r="B12" i="8" s="1"/>
  <c r="B8" i="4" s="1"/>
  <c r="B12" i="4" s="1"/>
  <c r="E24" i="7"/>
  <c r="D24" i="7"/>
  <c r="C24" i="7"/>
  <c r="B24" i="7"/>
  <c r="F23" i="7"/>
  <c r="F22" i="7"/>
  <c r="F21" i="7"/>
  <c r="E18" i="7"/>
  <c r="E17" i="7"/>
  <c r="E29" i="7" s="1"/>
  <c r="D17" i="7"/>
  <c r="D29" i="7" s="1"/>
  <c r="C17" i="7"/>
  <c r="E16" i="7"/>
  <c r="E28" i="7" s="1"/>
  <c r="D16" i="7"/>
  <c r="C16" i="7"/>
  <c r="C28" i="7" s="1"/>
  <c r="B16" i="7"/>
  <c r="E15" i="7"/>
  <c r="E27" i="7" s="1"/>
  <c r="E30" i="7" s="1"/>
  <c r="D15" i="7"/>
  <c r="D18" i="7" s="1"/>
  <c r="C15" i="7"/>
  <c r="C18" i="7" s="1"/>
  <c r="B15" i="7"/>
  <c r="E12" i="7"/>
  <c r="C11" i="7"/>
  <c r="C29" i="7" s="1"/>
  <c r="B11" i="7"/>
  <c r="B29" i="7" s="1"/>
  <c r="F29" i="7" s="1"/>
  <c r="D10" i="7"/>
  <c r="D28" i="7" s="1"/>
  <c r="C10" i="7"/>
  <c r="B10" i="7"/>
  <c r="D9" i="7"/>
  <c r="C9" i="7"/>
  <c r="B9" i="7"/>
  <c r="D55" i="6"/>
  <c r="D53" i="6"/>
  <c r="D24" i="2" s="1"/>
  <c r="C51" i="6"/>
  <c r="C48" i="6" s="1"/>
  <c r="D52" i="6" s="1"/>
  <c r="B49" i="6"/>
  <c r="B41" i="6"/>
  <c r="C38" i="6"/>
  <c r="C37" i="6"/>
  <c r="B33" i="6"/>
  <c r="C35" i="6" s="1"/>
  <c r="C32" i="6"/>
  <c r="D36" i="6" s="1"/>
  <c r="D17" i="2" s="1"/>
  <c r="B28" i="6"/>
  <c r="C25" i="6"/>
  <c r="C24" i="6"/>
  <c r="C19" i="6"/>
  <c r="C18" i="6"/>
  <c r="C17" i="6"/>
  <c r="D55" i="5"/>
  <c r="D53" i="5"/>
  <c r="B49" i="5"/>
  <c r="C51" i="5" s="1"/>
  <c r="C48" i="5" s="1"/>
  <c r="C38" i="5"/>
  <c r="C37" i="5"/>
  <c r="B15" i="2" s="1"/>
  <c r="C35" i="5"/>
  <c r="D36" i="5" s="1"/>
  <c r="B33" i="5"/>
  <c r="B28" i="5"/>
  <c r="C25" i="5"/>
  <c r="C24" i="5"/>
  <c r="B21" i="5"/>
  <c r="C18" i="5"/>
  <c r="C17" i="5"/>
  <c r="C19" i="5" s="1"/>
  <c r="E55" i="4"/>
  <c r="F54" i="4"/>
  <c r="C54" i="4"/>
  <c r="F53" i="4"/>
  <c r="C53" i="4"/>
  <c r="E52" i="4"/>
  <c r="D52" i="4"/>
  <c r="C52" i="4"/>
  <c r="B52" i="4"/>
  <c r="F52" i="4" s="1"/>
  <c r="E51" i="4"/>
  <c r="D51" i="4"/>
  <c r="C51" i="4"/>
  <c r="B51" i="4"/>
  <c r="E50" i="4"/>
  <c r="D50" i="4"/>
  <c r="D55" i="4" s="1"/>
  <c r="B50" i="4"/>
  <c r="F50" i="4" s="1"/>
  <c r="E47" i="4"/>
  <c r="F46" i="4"/>
  <c r="B46" i="4"/>
  <c r="E44" i="4"/>
  <c r="E43" i="4"/>
  <c r="E42" i="4"/>
  <c r="D42" i="4"/>
  <c r="E37" i="4"/>
  <c r="D37" i="4"/>
  <c r="C37" i="4"/>
  <c r="F36" i="4"/>
  <c r="B36" i="4"/>
  <c r="F35" i="4"/>
  <c r="B34" i="4"/>
  <c r="B37" i="4" s="1"/>
  <c r="E31" i="4"/>
  <c r="D31" i="4"/>
  <c r="C31" i="4"/>
  <c r="F29" i="4"/>
  <c r="C29" i="4"/>
  <c r="E24" i="4"/>
  <c r="E26" i="4" s="1"/>
  <c r="E39" i="4" s="1"/>
  <c r="E57" i="4" s="1"/>
  <c r="F23" i="4"/>
  <c r="C23" i="4"/>
  <c r="B23" i="4"/>
  <c r="D21" i="4"/>
  <c r="C21" i="4"/>
  <c r="B21" i="4"/>
  <c r="B20" i="4"/>
  <c r="F20" i="4" s="1"/>
  <c r="C19" i="4"/>
  <c r="F19" i="4" s="1"/>
  <c r="B19" i="4"/>
  <c r="B18" i="4"/>
  <c r="F18" i="4" s="1"/>
  <c r="F17" i="4"/>
  <c r="D17" i="4"/>
  <c r="C17" i="4"/>
  <c r="B17" i="4"/>
  <c r="F16" i="4"/>
  <c r="D16" i="4"/>
  <c r="C16" i="4"/>
  <c r="B16" i="4"/>
  <c r="E15" i="4"/>
  <c r="C15" i="4"/>
  <c r="C24" i="4" s="1"/>
  <c r="B15" i="4"/>
  <c r="E12" i="4"/>
  <c r="B11" i="4"/>
  <c r="F11" i="4" s="1"/>
  <c r="B10" i="4"/>
  <c r="F10" i="4" s="1"/>
  <c r="B9" i="4"/>
  <c r="F9" i="4" s="1"/>
  <c r="E8" i="4"/>
  <c r="B54" i="3"/>
  <c r="F54" i="3" s="1"/>
  <c r="B53" i="3"/>
  <c r="F53" i="3" s="1"/>
  <c r="E52" i="3"/>
  <c r="E55" i="3" s="1"/>
  <c r="D52" i="3"/>
  <c r="C52" i="3"/>
  <c r="B52" i="3"/>
  <c r="F52" i="3" s="1"/>
  <c r="E51" i="3"/>
  <c r="D51" i="3"/>
  <c r="C51" i="3"/>
  <c r="B51" i="3"/>
  <c r="F51" i="3" s="1"/>
  <c r="E50" i="3"/>
  <c r="D50" i="3"/>
  <c r="D55" i="3" s="1"/>
  <c r="C50" i="3"/>
  <c r="C55" i="3" s="1"/>
  <c r="B50" i="3"/>
  <c r="F50" i="3" s="1"/>
  <c r="F55" i="3" s="1"/>
  <c r="B46" i="3"/>
  <c r="F46" i="3" s="1"/>
  <c r="C44" i="3"/>
  <c r="E42" i="3"/>
  <c r="D42" i="3"/>
  <c r="C42" i="3"/>
  <c r="E37" i="3"/>
  <c r="D37" i="3"/>
  <c r="C37" i="3"/>
  <c r="F35" i="3"/>
  <c r="B34" i="3"/>
  <c r="E31" i="3"/>
  <c r="D31" i="3"/>
  <c r="C31" i="3"/>
  <c r="F29" i="3"/>
  <c r="B29" i="3"/>
  <c r="E24" i="3"/>
  <c r="F23" i="3"/>
  <c r="D21" i="3"/>
  <c r="F21" i="3" s="1"/>
  <c r="C21" i="3"/>
  <c r="B21" i="3"/>
  <c r="B20" i="3"/>
  <c r="F20" i="3" s="1"/>
  <c r="B19" i="3"/>
  <c r="F19" i="3" s="1"/>
  <c r="B18" i="3"/>
  <c r="F18" i="3" s="1"/>
  <c r="D17" i="3"/>
  <c r="C17" i="3"/>
  <c r="B17" i="3"/>
  <c r="D16" i="3"/>
  <c r="C16" i="3"/>
  <c r="B16" i="3"/>
  <c r="F16" i="3" s="1"/>
  <c r="E15" i="3"/>
  <c r="E12" i="3"/>
  <c r="E26" i="3" s="1"/>
  <c r="E39" i="3" s="1"/>
  <c r="B11" i="3"/>
  <c r="F11" i="3" s="1"/>
  <c r="B9" i="3"/>
  <c r="F9" i="3" s="1"/>
  <c r="E8" i="3"/>
  <c r="B38" i="2"/>
  <c r="B36" i="3" s="1"/>
  <c r="F36" i="3" s="1"/>
  <c r="B37" i="2"/>
  <c r="D29" i="2"/>
  <c r="B29" i="2"/>
  <c r="D28" i="2"/>
  <c r="E30" i="2" s="1"/>
  <c r="B28" i="2"/>
  <c r="B24" i="2"/>
  <c r="D23" i="2"/>
  <c r="B17" i="2"/>
  <c r="D15" i="2"/>
  <c r="C37" i="1"/>
  <c r="C35" i="1"/>
  <c r="C34" i="1"/>
  <c r="C26" i="1"/>
  <c r="C25" i="1"/>
  <c r="C24" i="1"/>
  <c r="C23" i="1"/>
  <c r="C22" i="1"/>
  <c r="B18" i="1"/>
  <c r="D18" i="1" s="1"/>
  <c r="B17" i="1"/>
  <c r="D16" i="1"/>
  <c r="B16" i="1"/>
  <c r="C15" i="1"/>
  <c r="D15" i="1" s="1"/>
  <c r="B15" i="1"/>
  <c r="B14" i="1"/>
  <c r="D14" i="1" s="1"/>
  <c r="C13" i="1"/>
  <c r="B13" i="1"/>
  <c r="C12" i="1"/>
  <c r="D12" i="1" s="1"/>
  <c r="C11" i="1"/>
  <c r="B10" i="1"/>
  <c r="D10" i="1" s="1"/>
  <c r="B9" i="1"/>
  <c r="B19" i="1" s="1"/>
  <c r="D8" i="1"/>
  <c r="B8" i="1"/>
  <c r="F17" i="9" l="1"/>
  <c r="B18" i="9"/>
  <c r="D52" i="5"/>
  <c r="B10" i="3"/>
  <c r="F10" i="3" s="1"/>
  <c r="F21" i="4"/>
  <c r="C26" i="6"/>
  <c r="B27" i="7"/>
  <c r="F11" i="7"/>
  <c r="C12" i="8"/>
  <c r="C8" i="4" s="1"/>
  <c r="C12" i="4" s="1"/>
  <c r="D36" i="9"/>
  <c r="F16" i="9"/>
  <c r="B35" i="10"/>
  <c r="B36" i="10"/>
  <c r="F17" i="10"/>
  <c r="C24" i="9"/>
  <c r="C43" i="3" s="1"/>
  <c r="C47" i="3" s="1"/>
  <c r="B34" i="10"/>
  <c r="B27" i="11"/>
  <c r="D29" i="11"/>
  <c r="F16" i="11"/>
  <c r="B17" i="11"/>
  <c r="B29" i="11" s="1"/>
  <c r="B29" i="12"/>
  <c r="F29" i="12" s="1"/>
  <c r="F16" i="12"/>
  <c r="B27" i="8"/>
  <c r="D28" i="1"/>
  <c r="C30" i="2"/>
  <c r="D54" i="6"/>
  <c r="C12" i="7"/>
  <c r="C8" i="3" s="1"/>
  <c r="C12" i="3" s="1"/>
  <c r="B29" i="8"/>
  <c r="F29" i="8" s="1"/>
  <c r="C34" i="9"/>
  <c r="C35" i="9"/>
  <c r="C36" i="9"/>
  <c r="F36" i="9" s="1"/>
  <c r="C35" i="10"/>
  <c r="F35" i="10" s="1"/>
  <c r="B18" i="10"/>
  <c r="F16" i="10"/>
  <c r="D24" i="10"/>
  <c r="D43" i="4" s="1"/>
  <c r="D47" i="4" s="1"/>
  <c r="F23" i="10"/>
  <c r="E37" i="10"/>
  <c r="C27" i="11"/>
  <c r="C29" i="11"/>
  <c r="B18" i="12"/>
  <c r="B44" i="4" s="1"/>
  <c r="E25" i="2"/>
  <c r="F17" i="3"/>
  <c r="C26" i="5"/>
  <c r="F15" i="7"/>
  <c r="F16" i="7"/>
  <c r="B36" i="9"/>
  <c r="D34" i="10"/>
  <c r="F22" i="10"/>
  <c r="F24" i="10" s="1"/>
  <c r="C33" i="1" s="1"/>
  <c r="D27" i="12"/>
  <c r="D30" i="12" s="1"/>
  <c r="B37" i="3"/>
  <c r="C26" i="4"/>
  <c r="C39" i="4" s="1"/>
  <c r="C55" i="4"/>
  <c r="D9" i="1"/>
  <c r="F34" i="3"/>
  <c r="F37" i="3" s="1"/>
  <c r="F34" i="4"/>
  <c r="F37" i="4" s="1"/>
  <c r="B41" i="5"/>
  <c r="C43" i="6"/>
  <c r="C39" i="6" s="1"/>
  <c r="C40" i="6" s="1"/>
  <c r="D44" i="6" s="1"/>
  <c r="D45" i="6" s="1"/>
  <c r="B45" i="4"/>
  <c r="F45" i="4" s="1"/>
  <c r="C36" i="1" s="1"/>
  <c r="D12" i="7"/>
  <c r="D8" i="3" s="1"/>
  <c r="D12" i="3" s="1"/>
  <c r="D26" i="3" s="1"/>
  <c r="D39" i="3" s="1"/>
  <c r="F18" i="7"/>
  <c r="B13" i="5" s="1"/>
  <c r="D27" i="8"/>
  <c r="D30" i="8" s="1"/>
  <c r="D12" i="8"/>
  <c r="D8" i="4" s="1"/>
  <c r="D12" i="4" s="1"/>
  <c r="F28" i="12"/>
  <c r="C17" i="1"/>
  <c r="C19" i="1" s="1"/>
  <c r="B30" i="4" s="1"/>
  <c r="B55" i="3"/>
  <c r="F10" i="7"/>
  <c r="D27" i="7"/>
  <c r="D30" i="7" s="1"/>
  <c r="F28" i="8"/>
  <c r="B30" i="12"/>
  <c r="F51" i="4"/>
  <c r="F55" i="4" s="1"/>
  <c r="F24" i="7"/>
  <c r="B14" i="5" s="1"/>
  <c r="F18" i="8"/>
  <c r="B13" i="6" s="1"/>
  <c r="C15" i="6" s="1"/>
  <c r="F17" i="8"/>
  <c r="B18" i="8"/>
  <c r="B42" i="4" s="1"/>
  <c r="E37" i="9"/>
  <c r="F28" i="11"/>
  <c r="E30" i="11"/>
  <c r="C30" i="12"/>
  <c r="C27" i="7"/>
  <c r="C30" i="7" s="1"/>
  <c r="B28" i="7"/>
  <c r="F28" i="7" s="1"/>
  <c r="B30" i="8"/>
  <c r="F9" i="9"/>
  <c r="F10" i="9"/>
  <c r="F11" i="9"/>
  <c r="D15" i="9"/>
  <c r="F15" i="9" s="1"/>
  <c r="F18" i="9" s="1"/>
  <c r="E18" i="9"/>
  <c r="E43" i="3" s="1"/>
  <c r="D12" i="10"/>
  <c r="D15" i="4" s="1"/>
  <c r="D24" i="4" s="1"/>
  <c r="C18" i="10"/>
  <c r="B24" i="10"/>
  <c r="B43" i="4" s="1"/>
  <c r="C36" i="10"/>
  <c r="B37" i="10"/>
  <c r="F9" i="11"/>
  <c r="F10" i="11"/>
  <c r="F11" i="11"/>
  <c r="D15" i="11"/>
  <c r="E18" i="11"/>
  <c r="E44" i="3" s="1"/>
  <c r="D12" i="12"/>
  <c r="C18" i="12"/>
  <c r="C44" i="4" s="1"/>
  <c r="F44" i="4" s="1"/>
  <c r="F27" i="12"/>
  <c r="F30" i="12" s="1"/>
  <c r="B12" i="9"/>
  <c r="B15" i="3" s="1"/>
  <c r="C24" i="10"/>
  <c r="D36" i="10"/>
  <c r="B12" i="11"/>
  <c r="B55" i="4"/>
  <c r="F9" i="7"/>
  <c r="B12" i="7"/>
  <c r="B8" i="3" s="1"/>
  <c r="B18" i="7"/>
  <c r="B42" i="3" s="1"/>
  <c r="F9" i="8"/>
  <c r="F10" i="8"/>
  <c r="C27" i="8"/>
  <c r="C30" i="8" s="1"/>
  <c r="C12" i="9"/>
  <c r="C15" i="3" s="1"/>
  <c r="C24" i="3" s="1"/>
  <c r="B21" i="9"/>
  <c r="F15" i="10"/>
  <c r="F18" i="10" s="1"/>
  <c r="C34" i="10"/>
  <c r="C37" i="10" s="1"/>
  <c r="C12" i="11"/>
  <c r="F15" i="12"/>
  <c r="F18" i="12" s="1"/>
  <c r="B27" i="6" s="1"/>
  <c r="C29" i="6" s="1"/>
  <c r="D30" i="6" s="1"/>
  <c r="D14" i="2" s="1"/>
  <c r="B22" i="9"/>
  <c r="F22" i="9" s="1"/>
  <c r="B30" i="11" l="1"/>
  <c r="F29" i="11"/>
  <c r="C43" i="4"/>
  <c r="C47" i="4" s="1"/>
  <c r="B35" i="9"/>
  <c r="F35" i="9" s="1"/>
  <c r="C15" i="5"/>
  <c r="C30" i="11"/>
  <c r="D54" i="5"/>
  <c r="B23" i="2"/>
  <c r="C25" i="2" s="1"/>
  <c r="F43" i="4"/>
  <c r="F12" i="8"/>
  <c r="C11" i="6" s="1"/>
  <c r="F12" i="11"/>
  <c r="C26" i="3"/>
  <c r="C39" i="3" s="1"/>
  <c r="C57" i="3" s="1"/>
  <c r="C37" i="9"/>
  <c r="D37" i="10"/>
  <c r="F36" i="10"/>
  <c r="F17" i="11"/>
  <c r="B18" i="11"/>
  <c r="B44" i="3" s="1"/>
  <c r="B31" i="4"/>
  <c r="F30" i="4"/>
  <c r="F31" i="4" s="1"/>
  <c r="B30" i="3"/>
  <c r="F21" i="9"/>
  <c r="F24" i="9" s="1"/>
  <c r="B24" i="9"/>
  <c r="B43" i="3" s="1"/>
  <c r="D16" i="6"/>
  <c r="F15" i="3"/>
  <c r="B20" i="5"/>
  <c r="C22" i="5" s="1"/>
  <c r="D23" i="5" s="1"/>
  <c r="F8" i="4"/>
  <c r="F12" i="4" s="1"/>
  <c r="D17" i="1"/>
  <c r="D19" i="1" s="1"/>
  <c r="F42" i="3"/>
  <c r="D18" i="11"/>
  <c r="D44" i="3" s="1"/>
  <c r="F44" i="3" s="1"/>
  <c r="D27" i="11"/>
  <c r="F27" i="8"/>
  <c r="F30" i="8" s="1"/>
  <c r="F15" i="11"/>
  <c r="F18" i="11" s="1"/>
  <c r="B27" i="5" s="1"/>
  <c r="C29" i="5" s="1"/>
  <c r="D30" i="5" s="1"/>
  <c r="B14" i="2" s="1"/>
  <c r="D26" i="4"/>
  <c r="D39" i="4" s="1"/>
  <c r="D57" i="4" s="1"/>
  <c r="B34" i="9"/>
  <c r="C57" i="4"/>
  <c r="F8" i="3"/>
  <c r="F12" i="3" s="1"/>
  <c r="B12" i="3"/>
  <c r="E47" i="3"/>
  <c r="E57" i="3" s="1"/>
  <c r="F12" i="9"/>
  <c r="F42" i="4"/>
  <c r="B47" i="4"/>
  <c r="B30" i="7"/>
  <c r="D16" i="2"/>
  <c r="B22" i="4"/>
  <c r="F34" i="10"/>
  <c r="F37" i="10" s="1"/>
  <c r="C32" i="1"/>
  <c r="B20" i="6"/>
  <c r="C22" i="6" s="1"/>
  <c r="D23" i="6" s="1"/>
  <c r="F12" i="7"/>
  <c r="C11" i="5" s="1"/>
  <c r="D16" i="5" s="1"/>
  <c r="D18" i="9"/>
  <c r="D43" i="3" s="1"/>
  <c r="D47" i="3" s="1"/>
  <c r="D57" i="3" s="1"/>
  <c r="D34" i="9"/>
  <c r="D37" i="9" s="1"/>
  <c r="F27" i="7"/>
  <c r="F30" i="7" s="1"/>
  <c r="C43" i="5"/>
  <c r="C39" i="5" s="1"/>
  <c r="B45" i="3"/>
  <c r="F45" i="3" s="1"/>
  <c r="F15" i="4"/>
  <c r="F30" i="3" l="1"/>
  <c r="F31" i="3" s="1"/>
  <c r="B31" i="3"/>
  <c r="B22" i="3"/>
  <c r="B16" i="2"/>
  <c r="C40" i="5"/>
  <c r="D44" i="5" s="1"/>
  <c r="D45" i="5" s="1"/>
  <c r="C10" i="2"/>
  <c r="F22" i="4"/>
  <c r="B24" i="4"/>
  <c r="B26" i="4" s="1"/>
  <c r="F47" i="4"/>
  <c r="C31" i="1"/>
  <c r="D39" i="1" s="1"/>
  <c r="D41" i="1" s="1"/>
  <c r="B47" i="3"/>
  <c r="D47" i="6"/>
  <c r="D56" i="6" s="1"/>
  <c r="E10" i="2"/>
  <c r="D31" i="6"/>
  <c r="D46" i="6" s="1"/>
  <c r="D13" i="2"/>
  <c r="E18" i="2" s="1"/>
  <c r="D31" i="5"/>
  <c r="B13" i="2"/>
  <c r="F43" i="3"/>
  <c r="F47" i="3" s="1"/>
  <c r="F24" i="4"/>
  <c r="F34" i="9"/>
  <c r="F37" i="9" s="1"/>
  <c r="B37" i="9"/>
  <c r="D30" i="11"/>
  <c r="F27" i="11"/>
  <c r="F30" i="11" s="1"/>
  <c r="C18" i="2" l="1"/>
  <c r="C20" i="2" s="1"/>
  <c r="C32" i="2" s="1"/>
  <c r="B36" i="2" s="1"/>
  <c r="C40" i="2" s="1"/>
  <c r="C43" i="2" s="1"/>
  <c r="B39" i="4"/>
  <c r="B57" i="4" s="1"/>
  <c r="F26" i="4"/>
  <c r="F39" i="4" s="1"/>
  <c r="F57" i="4" s="1"/>
  <c r="F22" i="3"/>
  <c r="F24" i="3" s="1"/>
  <c r="B24" i="3"/>
  <c r="B26" i="3" s="1"/>
  <c r="D46" i="5"/>
  <c r="E20" i="2"/>
  <c r="E32" i="2" s="1"/>
  <c r="D36" i="2" s="1"/>
  <c r="E40" i="2" s="1"/>
  <c r="E43" i="2" s="1"/>
  <c r="D47" i="5"/>
  <c r="D56" i="5" s="1"/>
  <c r="D44" i="1"/>
  <c r="D46" i="1" s="1"/>
  <c r="B39" i="3" l="1"/>
  <c r="B57" i="3" s="1"/>
  <c r="F26" i="3"/>
  <c r="F39" i="3" s="1"/>
  <c r="F57" i="3" s="1"/>
</calcChain>
</file>

<file path=xl/sharedStrings.xml><?xml version="1.0" encoding="utf-8"?>
<sst xmlns="http://schemas.openxmlformats.org/spreadsheetml/2006/main" count="494" uniqueCount="212">
  <si>
    <t>NEW JERSEY INSURANCE UNDERWRITING ASSOCIATION</t>
  </si>
  <si>
    <t>BALANCE SHEET</t>
  </si>
  <si>
    <t>AT DECEMBER 31, 2023</t>
  </si>
  <si>
    <t>LEDGER ASSETS</t>
  </si>
  <si>
    <t>NON- ADMITTED ASSETS</t>
  </si>
  <si>
    <t>NET ADMITTED ASSETS</t>
  </si>
  <si>
    <t>ASSETS</t>
  </si>
  <si>
    <t xml:space="preserve">     BONDS</t>
  </si>
  <si>
    <t xml:space="preserve">     STOCKS</t>
  </si>
  <si>
    <t xml:space="preserve">     CASH &amp; SHORT-TERM INVESTMENTS</t>
  </si>
  <si>
    <t xml:space="preserve">     PREPAID PENSION COST</t>
  </si>
  <si>
    <t xml:space="preserve">     PREPAID POST RETIREMENT BENEFITS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</si>
  <si>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</si>
  <si>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</si>
  <si>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</si>
  <si>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</si>
  <si>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</si>
  <si>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</si>
  <si>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</si>
  <si>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</si>
  <si>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</si>
  <si>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</si>
  <si>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</si>
  <si>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</si>
  <si>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</si>
  <si>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</si>
  <si>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</si>
  <si>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</si>
  <si>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</si>
  <si>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</si>
  <si>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</si>
  <si>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</si>
  <si>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</si>
  <si>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</si>
  <si>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</si>
  <si>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</si>
  <si>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</si>
  <si>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DECEMBER 31, 2023</t>
  </si>
  <si>
    <t>TOTAL LIABILITIES PLUS EQUITY ACCOUNT</t>
  </si>
  <si>
    <t xml:space="preserve"> INCOME STATEMENT</t>
  </si>
  <si>
    <t>DECEMBER 31, 2023</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</si>
  <si>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</si>
  <si>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</si>
  <si>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</si>
  <si>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</si>
  <si>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</si>
  <si>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</si>
  <si>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</si>
  <si>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</si>
  <si>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</si>
  <si>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</si>
  <si>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</si>
  <si>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r>
      <t xml:space="preserve"> UNDERWRITING</t>
    </r>
    <r>
      <rPr>
        <sz val="11"/>
        <color rgb="FFFF0000"/>
        <rFont val="Century Schoolbook"/>
        <family val="1"/>
      </rPr>
      <t xml:space="preserve"> (LOSS)</t>
    </r>
    <r>
      <rPr>
        <sz val="11"/>
        <rFont val="Century Schoolbook"/>
        <family val="1"/>
      </rPr>
      <t xml:space="preserve"> GAIN</t>
    </r>
    <r>
      <rPr>
        <sz val="11"/>
        <color rgb="FFFF0000"/>
        <rFont val="Century Schoolbook"/>
        <family val="1"/>
      </rPr>
      <t xml:space="preserve"> </t>
    </r>
  </si>
  <si>
    <t>INVESTMENT INCOME</t>
  </si>
  <si>
    <t xml:space="preserve">     NET INVESTMENT INCOME EARNED</t>
  </si>
  <si>
    <t xml:space="preserve">     NET REALIZED CAPITAL GAIN</t>
  </si>
  <si>
    <t xml:space="preserve">         NET INVESTMENT GAIN</t>
  </si>
  <si>
    <t>OTHER INCOME</t>
  </si>
  <si>
    <t xml:space="preserve">       OTHER INCOME</t>
  </si>
  <si>
    <t xml:space="preserve">       INSTALLMENT SERVICE FEE</t>
  </si>
  <si>
    <t xml:space="preserve">         TOTAL OTHER INCOME</t>
  </si>
  <si>
    <t xml:space="preserve"> NET GAIN</t>
  </si>
  <si>
    <t xml:space="preserve">     NET EQUITY - PRIOR</t>
  </si>
  <si>
    <r>
      <t xml:space="preserve">     NET GAIN</t>
    </r>
    <r>
      <rPr>
        <sz val="11"/>
        <color rgb="FFFF0000"/>
        <rFont val="Century Schoolbook"/>
        <family val="1"/>
      </rPr>
      <t xml:space="preserve"> </t>
    </r>
    <r>
      <rPr>
        <sz val="11"/>
        <rFont val="Century Schoolbook"/>
        <family val="1"/>
      </rPr>
      <t>FOR PERIOD</t>
    </r>
  </si>
  <si>
    <t xml:space="preserve">     CHANGE IN NONADMITTED ASSETS</t>
  </si>
  <si>
    <t xml:space="preserve">     CHANGE IN NET UNREALIZED CAPITAL GAIN </t>
  </si>
  <si>
    <t xml:space="preserve"> </t>
  </si>
  <si>
    <t>CHANGE IN EQUITY</t>
  </si>
  <si>
    <t>NET EQUITY AT DECEMBER 31, 2023</t>
  </si>
  <si>
    <t xml:space="preserve"> EQUITY ACCOUNT</t>
  </si>
  <si>
    <t>QTD PERIOD ENDED DECEMBER 31, 2023</t>
  </si>
  <si>
    <t>POLICY YEAR 2023</t>
  </si>
  <si>
    <t>POLICY YEAR 2022</t>
  </si>
  <si>
    <t>POLICY YEAR 2021</t>
  </si>
  <si>
    <t>POLICY YEAR 2020</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</si>
  <si>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</si>
  <si>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</si>
  <si>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</si>
  <si>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</si>
  <si>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</si>
  <si>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</si>
  <si>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</si>
  <si>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</si>
  <si>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</si>
  <si>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</si>
  <si>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</si>
  <si>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</si>
  <si>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</si>
  <si>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</si>
  <si>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</si>
  <si>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</si>
  <si>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</si>
  <si>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</si>
  <si>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</si>
  <si>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</si>
  <si>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</si>
  <si>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</si>
  <si>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</si>
  <si>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 xml:space="preserve">     CHANGE IN NET UNREALIZED CAPITAL GAIN</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</si>
  <si>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</si>
  <si>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</si>
  <si>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</si>
  <si>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</si>
  <si>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</si>
  <si>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</si>
  <si>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</si>
  <si>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</si>
  <si>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</si>
  <si>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DECEMBER 31, 2023</t>
  </si>
  <si>
    <t>UNDERWRITING STATEMENT</t>
  </si>
  <si>
    <t>EARNED/INCURRED BASIS</t>
  </si>
  <si>
    <t>QTD PERIOD ENDING DECEMBER 31, 2023</t>
  </si>
  <si>
    <t/>
  </si>
  <si>
    <t>12-31-23</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</si>
  <si>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</si>
  <si>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</si>
  <si>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</si>
  <si>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</si>
  <si>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</si>
  <si>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</si>
  <si>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</si>
  <si>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</si>
  <si>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</si>
  <si>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</si>
  <si>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</si>
  <si>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</si>
  <si>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</si>
  <si>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</si>
  <si>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</si>
  <si>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</si>
  <si>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</si>
  <si>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</si>
  <si>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</si>
  <si>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</si>
  <si>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</si>
  <si>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</si>
  <si>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</si>
  <si>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</si>
  <si>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</si>
  <si>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</si>
  <si>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</si>
  <si>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</si>
  <si>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</si>
  <si>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</si>
  <si>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</si>
  <si>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</si>
  <si>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</si>
  <si>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</si>
  <si>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</si>
  <si>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</si>
  <si>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</si>
  <si>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</si>
  <si>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</si>
  <si>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</si>
  <si>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</si>
  <si>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</si>
  <si>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Gain</t>
  </si>
  <si>
    <t>YTD PERIOD ENDING DECEMBER 31, 2023</t>
  </si>
  <si>
    <t>Underwriting Gain</t>
  </si>
  <si>
    <t>STATISTICAL REPORT ON PREMIUMS</t>
  </si>
  <si>
    <t>*SEE NOTE BELOW</t>
  </si>
  <si>
    <t>WRITTEN PREMIUMS</t>
  </si>
  <si>
    <t xml:space="preserve">     FIRE</t>
  </si>
  <si>
    <t xml:space="preserve">     ALLIED </t>
  </si>
  <si>
    <t xml:space="preserve">     CRIME</t>
  </si>
  <si>
    <t xml:space="preserve">            TOTAL</t>
  </si>
  <si>
    <t>CURRENT UNEARNED PREMIUM RESERVE              @ 12-31-23</t>
  </si>
  <si>
    <t xml:space="preserve">    ALLIED </t>
  </si>
  <si>
    <t xml:space="preserve">    CRIME</t>
  </si>
  <si>
    <t>PRIOR UNEARNED PREMIUM RESERVE                     @ 09-30-23</t>
  </si>
  <si>
    <t>EARNED PREMIUM</t>
  </si>
  <si>
    <t>*Note: The Terrorism Risk Insurance Program Reauthorization Act of 2007 requires insurers to report direct earned premium for commercial business written.                                                         This amount is shown on page 8.</t>
  </si>
  <si>
    <t xml:space="preserve">  </t>
  </si>
  <si>
    <t>PRIOR UNEARNED PREMIUM RESERVE                     @ 12-31-22</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</si>
  <si>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</si>
  <si>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1-4 Family Tenant-Occupied</t>
  </si>
  <si>
    <t>Commercial</t>
  </si>
  <si>
    <t>Total TRIA</t>
  </si>
  <si>
    <r>
      <t xml:space="preserve">       1Q22      </t>
    </r>
    <r>
      <rPr>
        <sz val="9"/>
        <rFont val="Century Schoolbook"/>
        <family val="1"/>
      </rPr>
      <t>$55,157</t>
    </r>
  </si>
  <si>
    <r>
      <t xml:space="preserve">       1Q23      </t>
    </r>
    <r>
      <rPr>
        <sz val="9"/>
        <rFont val="Century Schoolbook"/>
        <family val="1"/>
      </rPr>
      <t>$47,022</t>
    </r>
  </si>
  <si>
    <r>
      <t xml:space="preserve">       2Q22      </t>
    </r>
    <r>
      <rPr>
        <sz val="9"/>
        <rFont val="Century Schoolbook"/>
        <family val="1"/>
      </rPr>
      <t>$56,692</t>
    </r>
  </si>
  <si>
    <r>
      <t xml:space="preserve">       2Q23      </t>
    </r>
    <r>
      <rPr>
        <sz val="9"/>
        <rFont val="Century Schoolbook"/>
        <family val="1"/>
      </rPr>
      <t>$49,071</t>
    </r>
  </si>
  <si>
    <r>
      <t xml:space="preserve">       3Q22      </t>
    </r>
    <r>
      <rPr>
        <sz val="9"/>
        <rFont val="Century Schoolbook"/>
        <family val="1"/>
      </rPr>
      <t>$56,373</t>
    </r>
  </si>
  <si>
    <r>
      <t xml:space="preserve">       3Q23      </t>
    </r>
    <r>
      <rPr>
        <sz val="9"/>
        <rFont val="Century Schoolbook"/>
        <family val="1"/>
      </rPr>
      <t>$53,085</t>
    </r>
  </si>
  <si>
    <r>
      <t xml:space="preserve">       4Q22      </t>
    </r>
    <r>
      <rPr>
        <sz val="9"/>
        <rFont val="Century Schoolbook"/>
        <family val="1"/>
      </rPr>
      <t>$52,211</t>
    </r>
  </si>
  <si>
    <r>
      <t xml:space="preserve">       4Q23      </t>
    </r>
    <r>
      <rPr>
        <sz val="9"/>
        <rFont val="Century Schoolbook"/>
        <family val="1"/>
      </rPr>
      <t>$53,028</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</si>
  <si>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</si>
  <si>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</si>
  <si>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</si>
  <si>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</si>
  <si>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</si>
  <si>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(12-31-23)</t>
  </si>
  <si>
    <t xml:space="preserve">       FIRE</t>
  </si>
  <si>
    <t xml:space="preserve">       ALLIED </t>
  </si>
  <si>
    <t xml:space="preserve">       CRIME</t>
  </si>
  <si>
    <t>CURRENT I.B.N.R. RESERVES (12-31-23)</t>
  </si>
  <si>
    <t>PRIOR LOSS RESERVES (09-30-23)</t>
  </si>
  <si>
    <t>(Including I.B.N.R. Reserves)</t>
  </si>
  <si>
    <t>INCURRED LOSSES</t>
  </si>
  <si>
    <t>YTD PERIOD ENDED DECEMBER 31, 2023</t>
  </si>
  <si>
    <t>PRIOR LOSS RESERVES (12-31-22)</t>
  </si>
  <si>
    <t>STATISTICAL REPORT ON LOSS EXPENSES</t>
  </si>
  <si>
    <t>(INCLUDES ALLOCATED AND UNALLOCATED LOSS EXPENSES)</t>
  </si>
  <si>
    <t>LOSS EXPENSES PAID                                      (ALAE AND ULAE)</t>
  </si>
  <si>
    <t>FIRE</t>
  </si>
  <si>
    <t xml:space="preserve">ALLIED </t>
  </si>
  <si>
    <t>CRIME</t>
  </si>
  <si>
    <t>CURRENT LOSS EXPENSE RESERVES               @ 12-31-23</t>
  </si>
  <si>
    <t>PRIOR LOSS  EXPENSE RESERVES                     @ 09-30-23</t>
  </si>
  <si>
    <t>ALLIED</t>
  </si>
  <si>
    <t>ALAE &amp; ULAE LOSS EXPENSES  INCURRED</t>
  </si>
  <si>
    <t>PRIOR LOSS  EXPENSE RESERVES                     @ 12-31-22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</si>
</sst>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36" x14ac:knownFonts="1">
    <font>
      <sz val="11"/>
      <color theme="1"/>
      <name val="Calibri"/>
      <family val="2"/>
      <scheme val="minor"/>
    </font>
    <font>
      <sz val="11"/>
      <color theme="1"/>
      <name val="Calibri"/>
      <family val="2"/>
      <scheme val="minor"/>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hadow/>
      <sz val="54"/>
      <color rgb="FFE0322D"/>
      <name val="Calibri"/>
      <family val="2"/>
    </font>
    <font>
      <sz val="11"/>
      <name val="Century Schoolbook"/>
      <family val="1"/>
    </font>
    <font>
      <b/>
      <sz val="11"/>
      <color indexed="8"/>
      <name val="Century Schoolbook"/>
      <family val="1"/>
    </font>
    <font>
      <b/>
      <u/>
      <sz val="11"/>
      <name val="Century Schoolbook"/>
      <family val="1"/>
    </font>
    <font>
      <b/>
      <sz val="11"/>
      <name val="Century Schoolbook"/>
      <family val="1"/>
    </font>
    <font>
      <sz val="11"/>
      <color theme="0"/>
      <name val="Century Schoolbook"/>
      <family val="1"/>
    </font>
    <font>
      <b/>
      <i/>
      <sz val="11"/>
      <name val="Century Schoolbook"/>
      <family val="1"/>
    </font>
    <font>
      <b/>
      <i/>
      <sz val="10"/>
      <name val="Century Schoolbook"/>
      <family val="1"/>
    </font>
    <font>
      <sz val="10"/>
      <name val="Century Schoolbook"/>
      <family val="1"/>
    </font>
    <font>
      <sz val="11"/>
      <color rgb="FFFF0000"/>
      <name val="Century Schoolbook"/>
      <family val="1"/>
    </font>
    <font>
      <sz val="9"/>
      <name val="Century Schoolbook"/>
      <family val="1"/>
    </font>
    <font>
      <i/>
      <sz val="10"/>
      <color theme="1"/>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sz val="9"/>
      <name val="Century Schoolbook"/>
      <family val="1"/>
    </font>
    <font>
      <b/>
      <sz val="9"/>
      <name val="Century Schoolbook"/>
      <family val="1"/>
    </font>
    <font>
      <sz val="22"/>
      <name val="Century Schoolbook"/>
      <family val="1"/>
    </font>
    <font>
      <b/>
      <sz val="16"/>
      <name val="Century Schoolbook"/>
      <family val="1"/>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cellStyleXfs>
  <cellXfs count="312">
    <xf numFmtId="0" fontId="0" fillId="0" borderId="0" xfId="0"/>
    <xf numFmtId="0" fontId="4" fillId="0" borderId="0" xfId="2" applyFont="1"/>
    <xf numFmtId="0" fontId="7" fillId="0" borderId="0" xfId="2" applyFont="1"/>
    <xf numFmtId="0" fontId="8" fillId="0" borderId="0" xfId="2" applyFont="1" applyAlignment="1">
      <alignment horizontal="center"/>
    </xf>
    <xf numFmtId="7" fontId="7" fillId="0" borderId="0" xfId="2" quotePrefix="1" applyNumberFormat="1" applyFont="1" applyAlignment="1">
      <alignment horizontal="center"/>
    </xf>
    <xf numFmtId="7" fontId="9" fillId="0" borderId="0" xfId="2" applyNumberFormat="1" applyFont="1"/>
    <xf numFmtId="5" fontId="10" fillId="2" borderId="0" xfId="3" applyNumberFormat="1" applyFont="1" applyFill="1" applyBorder="1" applyAlignment="1">
      <alignment horizontal="center" wrapText="1"/>
    </xf>
    <xf numFmtId="0" fontId="9" fillId="0" borderId="0" xfId="2" applyFont="1"/>
    <xf numFmtId="7" fontId="11" fillId="0" borderId="0" xfId="2" applyNumberFormat="1" applyFont="1" applyAlignment="1">
      <alignment horizontal="left" wrapText="1"/>
    </xf>
    <xf numFmtId="5" fontId="9" fillId="0" borderId="1" xfId="3" applyNumberFormat="1" applyFont="1" applyFill="1" applyBorder="1" applyAlignment="1">
      <alignment horizontal="right"/>
    </xf>
    <xf numFmtId="7" fontId="9" fillId="0" borderId="0" xfId="4" applyNumberFormat="1" applyFont="1" applyFill="1" applyBorder="1" applyAlignment="1">
      <alignment horizontal="left"/>
    </xf>
    <xf numFmtId="5" fontId="9" fillId="0" borderId="2" xfId="5" applyNumberFormat="1" applyFont="1" applyFill="1" applyBorder="1" applyAlignment="1">
      <alignment horizontal="right"/>
    </xf>
    <xf numFmtId="43" fontId="12" fillId="0" borderId="2" xfId="3" applyFont="1" applyFill="1" applyBorder="1" applyAlignment="1">
      <alignment horizontal="right"/>
    </xf>
    <xf numFmtId="164" fontId="9" fillId="0" borderId="2" xfId="5" applyNumberFormat="1" applyFont="1" applyFill="1" applyBorder="1" applyAlignment="1">
      <alignment horizontal="right"/>
    </xf>
    <xf numFmtId="43" fontId="12" fillId="0" borderId="2" xfId="5" applyFont="1" applyFill="1" applyBorder="1" applyAlignment="1">
      <alignment horizontal="right"/>
    </xf>
    <xf numFmtId="0" fontId="13" fillId="0" borderId="0" xfId="2" applyFont="1"/>
    <xf numFmtId="164" fontId="12" fillId="0" borderId="2" xfId="5" applyNumberFormat="1" applyFont="1" applyFill="1" applyBorder="1" applyAlignment="1">
      <alignment horizontal="right"/>
    </xf>
    <xf numFmtId="164" fontId="9" fillId="0" borderId="2" xfId="3" applyNumberFormat="1" applyFont="1" applyFill="1" applyBorder="1" applyAlignment="1">
      <alignment horizontal="right"/>
    </xf>
    <xf numFmtId="7" fontId="12" fillId="0" borderId="0" xfId="4" applyNumberFormat="1" applyFont="1" applyFill="1" applyBorder="1" applyAlignment="1">
      <alignment horizontal="center" wrapText="1"/>
    </xf>
    <xf numFmtId="5" fontId="12" fillId="0" borderId="3" xfId="3" applyNumberFormat="1" applyFont="1" applyFill="1" applyBorder="1" applyAlignment="1">
      <alignment horizontal="right"/>
    </xf>
    <xf numFmtId="5" fontId="12" fillId="0" borderId="0" xfId="3" applyNumberFormat="1" applyFont="1" applyFill="1" applyBorder="1" applyAlignment="1">
      <alignment horizontal="right"/>
    </xf>
    <xf numFmtId="43" fontId="9" fillId="0" borderId="0" xfId="3" applyFont="1" applyFill="1" applyBorder="1" applyAlignment="1">
      <alignment horizontal="right"/>
    </xf>
    <xf numFmtId="7" fontId="11" fillId="0" borderId="0" xfId="4" applyNumberFormat="1" applyFont="1" applyFill="1" applyBorder="1" applyAlignment="1">
      <alignment horizontal="left" wrapText="1"/>
    </xf>
    <xf numFmtId="5" fontId="9" fillId="0" borderId="0" xfId="3" applyNumberFormat="1" applyFont="1" applyFill="1" applyBorder="1" applyAlignment="1">
      <alignment horizontal="right"/>
    </xf>
    <xf numFmtId="41" fontId="9" fillId="0" borderId="0" xfId="3" applyNumberFormat="1" applyFont="1" applyFill="1" applyBorder="1" applyAlignment="1">
      <alignment horizontal="right"/>
    </xf>
    <xf numFmtId="41" fontId="9" fillId="0" borderId="4" xfId="3" applyNumberFormat="1" applyFont="1" applyFill="1" applyBorder="1" applyAlignment="1">
      <alignment horizontal="right"/>
    </xf>
    <xf numFmtId="5" fontId="9" fillId="0" borderId="0" xfId="3" applyNumberFormat="1" applyFont="1" applyBorder="1" applyAlignment="1">
      <alignment horizontal="right"/>
    </xf>
    <xf numFmtId="164" fontId="12" fillId="0" borderId="0" xfId="3" applyNumberFormat="1" applyFont="1" applyFill="1" applyBorder="1" applyAlignment="1">
      <alignment horizontal="right"/>
    </xf>
    <xf numFmtId="7" fontId="9" fillId="0" borderId="0" xfId="4" applyNumberFormat="1" applyFont="1" applyFill="1" applyBorder="1" applyAlignment="1">
      <alignment horizontal="right" wrapText="1"/>
    </xf>
    <xf numFmtId="7" fontId="12" fillId="0" borderId="0" xfId="4" applyNumberFormat="1" applyFont="1" applyFill="1" applyBorder="1" applyAlignment="1">
      <alignment horizontal="left"/>
    </xf>
    <xf numFmtId="5" fontId="12" fillId="0" borderId="4" xfId="3" applyNumberFormat="1" applyFont="1" applyFill="1" applyBorder="1" applyAlignment="1">
      <alignment horizontal="right"/>
    </xf>
    <xf numFmtId="164" fontId="12" fillId="0" borderId="5" xfId="3" applyNumberFormat="1" applyFont="1" applyFill="1" applyBorder="1" applyAlignment="1">
      <alignment horizontal="right"/>
    </xf>
    <xf numFmtId="38" fontId="12" fillId="0" borderId="0" xfId="3" applyNumberFormat="1" applyFont="1" applyFill="1" applyBorder="1" applyAlignment="1">
      <alignment horizontal="right"/>
    </xf>
    <xf numFmtId="164" fontId="9" fillId="0" borderId="0" xfId="1" applyNumberFormat="1" applyFont="1"/>
    <xf numFmtId="43" fontId="9" fillId="0" borderId="0" xfId="2" applyNumberFormat="1" applyFont="1"/>
    <xf numFmtId="165" fontId="12" fillId="0" borderId="6" xfId="6" applyNumberFormat="1" applyFont="1" applyFill="1" applyBorder="1" applyAlignment="1">
      <alignment horizontal="right"/>
    </xf>
    <xf numFmtId="42" fontId="9" fillId="0" borderId="0" xfId="4" applyFont="1" applyFill="1" applyAlignment="1">
      <alignment horizontal="right" wrapText="1"/>
    </xf>
    <xf numFmtId="5" fontId="9" fillId="0" borderId="0" xfId="3" applyNumberFormat="1" applyFont="1" applyFill="1" applyAlignment="1">
      <alignment horizontal="right"/>
    </xf>
    <xf numFmtId="5" fontId="9" fillId="0" borderId="0" xfId="3" applyNumberFormat="1" applyFont="1" applyAlignment="1">
      <alignment horizontal="right"/>
    </xf>
    <xf numFmtId="0" fontId="14" fillId="0" borderId="0" xfId="2" applyFont="1"/>
    <xf numFmtId="5" fontId="14" fillId="0" borderId="0" xfId="3" applyNumberFormat="1" applyFont="1" applyAlignment="1">
      <alignment horizontal="right"/>
    </xf>
    <xf numFmtId="0" fontId="14" fillId="0" borderId="0" xfId="2" quotePrefix="1" applyFont="1" applyAlignment="1">
      <alignment horizontal="right"/>
    </xf>
    <xf numFmtId="0" fontId="15" fillId="0" borderId="0" xfId="2" applyFont="1"/>
    <xf numFmtId="5" fontId="15" fillId="0" borderId="0" xfId="3" applyNumberFormat="1" applyFont="1" applyAlignment="1">
      <alignment horizontal="right"/>
    </xf>
    <xf numFmtId="0" fontId="12" fillId="0" borderId="0" xfId="2" applyFont="1"/>
    <xf numFmtId="0" fontId="5" fillId="0" borderId="0" xfId="2" applyFont="1"/>
    <xf numFmtId="0" fontId="16" fillId="0" borderId="0" xfId="2" applyFont="1"/>
    <xf numFmtId="7" fontId="6" fillId="0" borderId="0" xfId="2" applyNumberFormat="1" applyFont="1" applyAlignment="1">
      <alignment horizontal="centerContinuous"/>
    </xf>
    <xf numFmtId="7" fontId="16" fillId="0" borderId="0" xfId="3" applyNumberFormat="1" applyFont="1" applyBorder="1" applyAlignment="1">
      <alignment horizontal="centerContinuous"/>
    </xf>
    <xf numFmtId="7" fontId="12" fillId="2" borderId="4" xfId="3" applyNumberFormat="1" applyFont="1" applyFill="1" applyBorder="1" applyAlignment="1">
      <alignment horizontal="centerContinuous"/>
    </xf>
    <xf numFmtId="7" fontId="12" fillId="2" borderId="0" xfId="3" applyNumberFormat="1" applyFont="1" applyFill="1" applyBorder="1" applyAlignment="1">
      <alignment horizontal="centerContinuous"/>
    </xf>
    <xf numFmtId="7" fontId="11" fillId="0" borderId="0" xfId="3" applyNumberFormat="1" applyFont="1" applyBorder="1"/>
    <xf numFmtId="7" fontId="11" fillId="0" borderId="7" xfId="3" applyNumberFormat="1" applyFont="1" applyBorder="1"/>
    <xf numFmtId="7" fontId="11" fillId="0" borderId="0" xfId="2" applyNumberFormat="1" applyFont="1"/>
    <xf numFmtId="7" fontId="11" fillId="0" borderId="8" xfId="3" applyNumberFormat="1" applyFont="1" applyBorder="1"/>
    <xf numFmtId="7" fontId="9" fillId="0" borderId="0" xfId="3" applyNumberFormat="1" applyFont="1" applyBorder="1"/>
    <xf numFmtId="5" fontId="12" fillId="0" borderId="8" xfId="3" applyNumberFormat="1" applyFont="1" applyBorder="1"/>
    <xf numFmtId="7" fontId="9" fillId="0" borderId="8" xfId="3" applyNumberFormat="1" applyFont="1" applyBorder="1"/>
    <xf numFmtId="38" fontId="9" fillId="0" borderId="0" xfId="3" applyNumberFormat="1" applyFont="1" applyBorder="1"/>
    <xf numFmtId="38" fontId="12" fillId="0" borderId="8" xfId="3" applyNumberFormat="1" applyFont="1" applyBorder="1"/>
    <xf numFmtId="38" fontId="9" fillId="0" borderId="4" xfId="3" applyNumberFormat="1" applyFont="1" applyBorder="1"/>
    <xf numFmtId="38" fontId="12" fillId="0" borderId="0" xfId="3" applyNumberFormat="1" applyFont="1" applyBorder="1"/>
    <xf numFmtId="38" fontId="9" fillId="0" borderId="9" xfId="3" applyNumberFormat="1" applyFont="1" applyBorder="1"/>
    <xf numFmtId="7" fontId="12" fillId="0" borderId="0" xfId="3" applyNumberFormat="1" applyFont="1" applyBorder="1"/>
    <xf numFmtId="164" fontId="9" fillId="0" borderId="8" xfId="3" applyNumberFormat="1" applyFont="1" applyBorder="1"/>
    <xf numFmtId="38" fontId="9" fillId="0" borderId="8" xfId="3" applyNumberFormat="1" applyFont="1" applyBorder="1"/>
    <xf numFmtId="43" fontId="12" fillId="0" borderId="8" xfId="3" applyFont="1" applyBorder="1"/>
    <xf numFmtId="164" fontId="9" fillId="0" borderId="0" xfId="3" applyNumberFormat="1" applyFont="1" applyBorder="1"/>
    <xf numFmtId="164" fontId="9" fillId="0" borderId="9" xfId="3" applyNumberFormat="1" applyFont="1" applyBorder="1"/>
    <xf numFmtId="164" fontId="12" fillId="0" borderId="0" xfId="3" applyNumberFormat="1" applyFont="1" applyBorder="1"/>
    <xf numFmtId="43" fontId="9" fillId="0" borderId="8" xfId="3" applyFont="1" applyBorder="1"/>
    <xf numFmtId="164" fontId="9" fillId="0" borderId="4" xfId="3" applyNumberFormat="1" applyFont="1" applyBorder="1"/>
    <xf numFmtId="38" fontId="9" fillId="0" borderId="10" xfId="3" applyNumberFormat="1" applyFont="1" applyBorder="1"/>
    <xf numFmtId="43" fontId="12" fillId="0" borderId="11" xfId="3" applyFont="1" applyBorder="1"/>
    <xf numFmtId="7" fontId="9" fillId="0" borderId="0" xfId="0" applyNumberFormat="1" applyFont="1"/>
    <xf numFmtId="38" fontId="9" fillId="0" borderId="12" xfId="3" applyNumberFormat="1" applyFont="1" applyBorder="1"/>
    <xf numFmtId="43" fontId="9" fillId="0" borderId="0" xfId="3" applyFont="1" applyBorder="1"/>
    <xf numFmtId="43" fontId="9" fillId="0" borderId="13" xfId="3" applyFont="1" applyBorder="1"/>
    <xf numFmtId="7" fontId="12" fillId="0" borderId="0" xfId="2" applyNumberFormat="1" applyFont="1"/>
    <xf numFmtId="7" fontId="9" fillId="0" borderId="9" xfId="3" applyNumberFormat="1" applyFont="1" applyBorder="1"/>
    <xf numFmtId="0" fontId="18" fillId="0" borderId="0" xfId="2" applyFont="1"/>
    <xf numFmtId="6" fontId="12" fillId="0" borderId="14" xfId="3" applyNumberFormat="1" applyFont="1" applyBorder="1"/>
    <xf numFmtId="0" fontId="19" fillId="0" borderId="0" xfId="0" applyFont="1"/>
    <xf numFmtId="0" fontId="21" fillId="0" borderId="0" xfId="2" applyFont="1"/>
    <xf numFmtId="0" fontId="22" fillId="0" borderId="0" xfId="2" applyFont="1"/>
    <xf numFmtId="43" fontId="5" fillId="0" borderId="0" xfId="2" applyNumberFormat="1" applyFont="1" applyAlignment="1">
      <alignment horizontal="centerContinuous"/>
    </xf>
    <xf numFmtId="0" fontId="5" fillId="0" borderId="0" xfId="2" applyFont="1" applyAlignment="1">
      <alignment horizontal="centerContinuous"/>
    </xf>
    <xf numFmtId="43" fontId="5" fillId="0" borderId="0" xfId="3" applyFont="1" applyFill="1" applyBorder="1" applyAlignment="1">
      <alignment horizontal="centerContinuous"/>
    </xf>
    <xf numFmtId="43" fontId="23" fillId="0" borderId="0" xfId="3" applyFont="1" applyBorder="1" applyAlignment="1">
      <alignment horizontal="centerContinuous"/>
    </xf>
    <xf numFmtId="43" fontId="23" fillId="0" borderId="0" xfId="3" applyFont="1" applyFill="1" applyBorder="1" applyAlignment="1">
      <alignment horizontal="centerContinuous"/>
    </xf>
    <xf numFmtId="0" fontId="23" fillId="0" borderId="0" xfId="2" applyFont="1"/>
    <xf numFmtId="43" fontId="12" fillId="0" borderId="0" xfId="2" applyNumberFormat="1" applyFont="1" applyAlignment="1">
      <alignment horizontal="left" wrapText="1"/>
    </xf>
    <xf numFmtId="43" fontId="24" fillId="2" borderId="0" xfId="3" applyFont="1" applyFill="1" applyBorder="1" applyAlignment="1">
      <alignment horizontal="center" wrapText="1"/>
    </xf>
    <xf numFmtId="0" fontId="12" fillId="0" borderId="0" xfId="2" applyFont="1" applyAlignment="1">
      <alignment horizontal="left" wrapText="1"/>
    </xf>
    <xf numFmtId="43" fontId="11" fillId="0" borderId="0" xfId="2" applyNumberFormat="1" applyFont="1" applyAlignment="1">
      <alignment horizontal="left" wrapText="1"/>
    </xf>
    <xf numFmtId="0" fontId="11" fillId="0" borderId="0" xfId="2" applyFont="1" applyAlignment="1">
      <alignment horizontal="left" wrapText="1"/>
    </xf>
    <xf numFmtId="43" fontId="11" fillId="0" borderId="0" xfId="3" applyFont="1" applyFill="1" applyBorder="1" applyAlignment="1">
      <alignment horizontal="left" wrapText="1"/>
    </xf>
    <xf numFmtId="0" fontId="9" fillId="0" borderId="0" xfId="2" applyFont="1" applyAlignment="1">
      <alignment horizontal="left" wrapText="1"/>
    </xf>
    <xf numFmtId="6" fontId="9" fillId="0" borderId="0" xfId="6" applyNumberFormat="1" applyFont="1" applyFill="1" applyBorder="1" applyAlignment="1"/>
    <xf numFmtId="43" fontId="12" fillId="0" borderId="0" xfId="3" applyFont="1" applyFill="1" applyBorder="1" applyAlignment="1"/>
    <xf numFmtId="0" fontId="9" fillId="0" borderId="0" xfId="0" applyFont="1"/>
    <xf numFmtId="164" fontId="9" fillId="0" borderId="0" xfId="3" applyNumberFormat="1" applyFont="1" applyFill="1" applyBorder="1" applyAlignment="1"/>
    <xf numFmtId="38" fontId="9" fillId="0" borderId="0" xfId="3" applyNumberFormat="1" applyFont="1" applyFill="1" applyBorder="1" applyAlignment="1"/>
    <xf numFmtId="38" fontId="9" fillId="0" borderId="5" xfId="3" applyNumberFormat="1" applyFont="1" applyFill="1" applyBorder="1" applyAlignment="1"/>
    <xf numFmtId="43" fontId="12" fillId="0" borderId="5" xfId="3" applyFont="1" applyFill="1" applyBorder="1" applyAlignment="1"/>
    <xf numFmtId="164" fontId="12" fillId="0" borderId="6" xfId="3" applyNumberFormat="1" applyFont="1" applyFill="1" applyBorder="1" applyAlignment="1"/>
    <xf numFmtId="43" fontId="9" fillId="0" borderId="0" xfId="3" applyFont="1" applyFill="1" applyBorder="1"/>
    <xf numFmtId="43" fontId="9" fillId="0" borderId="0" xfId="3" applyFont="1" applyFill="1" applyBorder="1" applyAlignment="1"/>
    <xf numFmtId="43" fontId="11" fillId="0" borderId="0" xfId="3" applyFont="1" applyFill="1" applyBorder="1" applyAlignment="1">
      <alignment wrapText="1"/>
    </xf>
    <xf numFmtId="43" fontId="9" fillId="0" borderId="0" xfId="2" applyNumberFormat="1" applyFont="1" applyAlignment="1">
      <alignment horizontal="left"/>
    </xf>
    <xf numFmtId="43" fontId="12" fillId="0" borderId="0" xfId="2" applyNumberFormat="1" applyFont="1"/>
    <xf numFmtId="38" fontId="12" fillId="0" borderId="5" xfId="3" applyNumberFormat="1" applyFont="1" applyFill="1" applyBorder="1" applyAlignment="1"/>
    <xf numFmtId="38" fontId="12" fillId="0" borderId="6" xfId="3" applyNumberFormat="1" applyFont="1" applyFill="1" applyBorder="1" applyAlignment="1"/>
    <xf numFmtId="164" fontId="9" fillId="0" borderId="0" xfId="2" applyNumberFormat="1" applyFont="1"/>
    <xf numFmtId="43" fontId="11" fillId="0" borderId="0" xfId="2" applyNumberFormat="1" applyFont="1"/>
    <xf numFmtId="43" fontId="11" fillId="0" borderId="0" xfId="3" applyFont="1" applyFill="1" applyBorder="1"/>
    <xf numFmtId="5" fontId="9" fillId="0" borderId="0" xfId="2" applyNumberFormat="1" applyFont="1"/>
    <xf numFmtId="43" fontId="9" fillId="0" borderId="0" xfId="2" applyNumberFormat="1" applyFont="1" applyAlignment="1">
      <alignment horizontal="left" wrapText="1"/>
    </xf>
    <xf numFmtId="6" fontId="12" fillId="0" borderId="6" xfId="3" applyNumberFormat="1" applyFont="1" applyFill="1" applyBorder="1" applyAlignment="1"/>
    <xf numFmtId="43" fontId="12" fillId="0" borderId="6" xfId="3" applyFont="1" applyFill="1" applyBorder="1" applyAlignment="1"/>
    <xf numFmtId="43" fontId="16" fillId="0" borderId="0" xfId="3" applyFont="1" applyFill="1" applyBorder="1"/>
    <xf numFmtId="43" fontId="16" fillId="0" borderId="0" xfId="3" applyFont="1" applyFill="1" applyBorder="1" applyAlignment="1">
      <alignment horizontal="right"/>
    </xf>
    <xf numFmtId="43" fontId="5" fillId="0" borderId="0" xfId="2" applyNumberFormat="1" applyFont="1" applyAlignment="1">
      <alignment horizontal="center"/>
    </xf>
    <xf numFmtId="0" fontId="5" fillId="0" borderId="0" xfId="2" applyFont="1" applyAlignment="1">
      <alignment horizontal="center"/>
    </xf>
    <xf numFmtId="43" fontId="5" fillId="0" borderId="0" xfId="3" applyFont="1" applyFill="1" applyBorder="1" applyAlignment="1">
      <alignment horizontal="center"/>
    </xf>
    <xf numFmtId="43" fontId="23" fillId="0" borderId="0" xfId="3" applyFont="1" applyBorder="1" applyAlignment="1">
      <alignment horizontal="center"/>
    </xf>
    <xf numFmtId="43" fontId="23" fillId="0" borderId="0" xfId="3" applyFont="1" applyFill="1" applyBorder="1" applyAlignment="1">
      <alignment horizontal="center"/>
    </xf>
    <xf numFmtId="43" fontId="14" fillId="0" borderId="5" xfId="3" applyFont="1" applyFill="1" applyBorder="1" applyAlignment="1"/>
    <xf numFmtId="0" fontId="25" fillId="0" borderId="0" xfId="2" applyFont="1"/>
    <xf numFmtId="6" fontId="9" fillId="0" borderId="0" xfId="3" applyNumberFormat="1" applyFont="1" applyFill="1" applyBorder="1"/>
    <xf numFmtId="43" fontId="26" fillId="0" borderId="0" xfId="3" applyFont="1" applyBorder="1"/>
    <xf numFmtId="0" fontId="26" fillId="0" borderId="0" xfId="2" applyFont="1"/>
    <xf numFmtId="43" fontId="22" fillId="0" borderId="0" xfId="3" applyFont="1" applyBorder="1"/>
    <xf numFmtId="43" fontId="5" fillId="0" borderId="13" xfId="2" applyNumberFormat="1" applyFont="1" applyBorder="1" applyAlignment="1">
      <alignment horizontal="centerContinuous"/>
    </xf>
    <xf numFmtId="43" fontId="9" fillId="0" borderId="0" xfId="3" applyFont="1" applyBorder="1" applyAlignment="1">
      <alignment horizontal="centerContinuous"/>
    </xf>
    <xf numFmtId="43" fontId="9" fillId="0" borderId="8" xfId="3" applyFont="1" applyBorder="1" applyAlignment="1">
      <alignment horizontal="centerContinuous"/>
    </xf>
    <xf numFmtId="43" fontId="9" fillId="0" borderId="13" xfId="2" quotePrefix="1" applyNumberFormat="1" applyFont="1" applyBorder="1" applyAlignment="1">
      <alignment wrapText="1"/>
    </xf>
    <xf numFmtId="43" fontId="9" fillId="0" borderId="13" xfId="2" applyNumberFormat="1" applyFont="1" applyBorder="1" applyAlignment="1">
      <alignment horizontal="center" wrapText="1"/>
    </xf>
    <xf numFmtId="43" fontId="12" fillId="2" borderId="15" xfId="3" quotePrefix="1" applyFont="1" applyFill="1" applyBorder="1" applyAlignment="1">
      <alignment horizontal="centerContinuous"/>
    </xf>
    <xf numFmtId="14" fontId="12" fillId="2" borderId="16" xfId="3" quotePrefix="1" applyNumberFormat="1" applyFont="1" applyFill="1" applyBorder="1" applyAlignment="1">
      <alignment horizontal="centerContinuous" wrapText="1"/>
    </xf>
    <xf numFmtId="43" fontId="9" fillId="2" borderId="7" xfId="3" applyFont="1" applyFill="1" applyBorder="1" applyAlignment="1">
      <alignment horizontal="centerContinuous"/>
    </xf>
    <xf numFmtId="43" fontId="12" fillId="2" borderId="12" xfId="3" applyFont="1" applyFill="1" applyBorder="1" applyAlignment="1">
      <alignment horizontal="centerContinuous"/>
    </xf>
    <xf numFmtId="43" fontId="12" fillId="2" borderId="4" xfId="3" applyFont="1" applyFill="1" applyBorder="1" applyAlignment="1">
      <alignment horizontal="centerContinuous"/>
    </xf>
    <xf numFmtId="43" fontId="12" fillId="2" borderId="9" xfId="3" applyFont="1" applyFill="1" applyBorder="1" applyAlignment="1">
      <alignment horizontal="centerContinuous"/>
    </xf>
    <xf numFmtId="43" fontId="9" fillId="0" borderId="15" xfId="2" applyNumberFormat="1" applyFont="1" applyBorder="1" applyAlignment="1">
      <alignment horizontal="center" wrapText="1"/>
    </xf>
    <xf numFmtId="43" fontId="12" fillId="0" borderId="15" xfId="3" applyFont="1" applyBorder="1" applyAlignment="1">
      <alignment horizontal="centerContinuous"/>
    </xf>
    <xf numFmtId="43" fontId="12" fillId="0" borderId="16" xfId="3" applyFont="1" applyBorder="1" applyAlignment="1">
      <alignment horizontal="centerContinuous"/>
    </xf>
    <xf numFmtId="43" fontId="9" fillId="0" borderId="8" xfId="3" applyFont="1" applyFill="1" applyBorder="1" applyAlignment="1">
      <alignment horizontal="right"/>
    </xf>
    <xf numFmtId="43" fontId="12" fillId="0" borderId="13" xfId="2" applyNumberFormat="1" applyFont="1" applyBorder="1" applyAlignment="1">
      <alignment horizontal="center" wrapText="1"/>
    </xf>
    <xf numFmtId="43" fontId="9" fillId="0" borderId="13" xfId="3" applyFont="1" applyBorder="1" applyAlignment="1">
      <alignment horizontal="right"/>
    </xf>
    <xf numFmtId="43" fontId="9" fillId="0" borderId="13" xfId="2" applyNumberFormat="1" applyFont="1" applyBorder="1" applyAlignment="1">
      <alignment horizontal="left" wrapText="1"/>
    </xf>
    <xf numFmtId="164" fontId="9" fillId="0" borderId="13" xfId="3" applyNumberFormat="1" applyFont="1" applyBorder="1" applyAlignment="1">
      <alignment horizontal="right"/>
    </xf>
    <xf numFmtId="43" fontId="9" fillId="0" borderId="0" xfId="3" applyFont="1" applyBorder="1" applyAlignment="1">
      <alignment horizontal="right"/>
    </xf>
    <xf numFmtId="164" fontId="9" fillId="0" borderId="12" xfId="3" applyNumberFormat="1" applyFont="1" applyBorder="1" applyAlignment="1">
      <alignment horizontal="right"/>
    </xf>
    <xf numFmtId="38" fontId="9" fillId="0" borderId="4" xfId="3" applyNumberFormat="1" applyFont="1" applyBorder="1" applyAlignment="1">
      <alignment horizontal="right"/>
    </xf>
    <xf numFmtId="5" fontId="12" fillId="0" borderId="9" xfId="3" applyNumberFormat="1" applyFont="1" applyFill="1" applyBorder="1" applyAlignment="1">
      <alignment horizontal="right"/>
    </xf>
    <xf numFmtId="164" fontId="9" fillId="0" borderId="0" xfId="3" applyNumberFormat="1" applyFont="1" applyBorder="1" applyAlignment="1">
      <alignment horizontal="right"/>
    </xf>
    <xf numFmtId="164" fontId="9" fillId="0" borderId="4" xfId="3" applyNumberFormat="1" applyFont="1" applyBorder="1" applyAlignment="1">
      <alignment horizontal="right"/>
    </xf>
    <xf numFmtId="43" fontId="27" fillId="0" borderId="13" xfId="3" applyFont="1" applyBorder="1" applyAlignment="1">
      <alignment horizontal="right"/>
    </xf>
    <xf numFmtId="164" fontId="9" fillId="0" borderId="8" xfId="3" applyNumberFormat="1" applyFont="1" applyFill="1" applyBorder="1" applyAlignment="1">
      <alignment horizontal="right"/>
    </xf>
    <xf numFmtId="43" fontId="12" fillId="0" borderId="0" xfId="3" applyFont="1" applyBorder="1" applyAlignment="1">
      <alignment horizontal="right"/>
    </xf>
    <xf numFmtId="38" fontId="9" fillId="0" borderId="0" xfId="3" applyNumberFormat="1" applyFont="1" applyBorder="1" applyAlignment="1">
      <alignment horizontal="right"/>
    </xf>
    <xf numFmtId="38" fontId="9" fillId="0" borderId="9" xfId="3" applyNumberFormat="1" applyFont="1" applyFill="1" applyBorder="1" applyAlignment="1">
      <alignment horizontal="right"/>
    </xf>
    <xf numFmtId="6" fontId="12" fillId="0" borderId="8" xfId="3" applyNumberFormat="1" applyFont="1" applyFill="1" applyBorder="1" applyAlignment="1">
      <alignment horizontal="right"/>
    </xf>
    <xf numFmtId="38" fontId="9" fillId="0" borderId="8" xfId="3" applyNumberFormat="1" applyFont="1" applyFill="1" applyBorder="1" applyAlignment="1">
      <alignment horizontal="right"/>
    </xf>
    <xf numFmtId="43" fontId="12" fillId="0" borderId="0" xfId="3" applyFont="1" applyBorder="1"/>
    <xf numFmtId="37" fontId="9" fillId="0" borderId="0" xfId="2" applyNumberFormat="1" applyFont="1"/>
    <xf numFmtId="6" fontId="12" fillId="0" borderId="9" xfId="3" applyNumberFormat="1" applyFont="1" applyFill="1" applyBorder="1" applyAlignment="1">
      <alignment horizontal="right"/>
    </xf>
    <xf numFmtId="6" fontId="9" fillId="0" borderId="0" xfId="2" applyNumberFormat="1" applyFont="1"/>
    <xf numFmtId="164" fontId="9" fillId="0" borderId="9" xfId="3" applyNumberFormat="1" applyFont="1" applyFill="1" applyBorder="1" applyAlignment="1">
      <alignment horizontal="right"/>
    </xf>
    <xf numFmtId="43" fontId="9" fillId="0" borderId="13" xfId="0" applyNumberFormat="1" applyFont="1" applyBorder="1" applyAlignment="1">
      <alignment horizontal="left" wrapText="1"/>
    </xf>
    <xf numFmtId="43" fontId="12" fillId="0" borderId="12" xfId="2" applyNumberFormat="1" applyFont="1" applyBorder="1" applyAlignment="1">
      <alignment horizontal="center" wrapText="1"/>
    </xf>
    <xf numFmtId="43" fontId="9" fillId="0" borderId="12" xfId="3" applyFont="1" applyBorder="1" applyAlignment="1">
      <alignment horizontal="right"/>
    </xf>
    <xf numFmtId="43" fontId="9" fillId="0" borderId="4" xfId="3" applyFont="1" applyBorder="1" applyAlignment="1">
      <alignment horizontal="right"/>
    </xf>
    <xf numFmtId="43" fontId="9" fillId="0" borderId="0" xfId="3" applyFont="1" applyBorder="1" applyAlignment="1">
      <alignment horizontal="left"/>
    </xf>
    <xf numFmtId="0" fontId="9" fillId="0" borderId="0" xfId="2" applyFont="1" applyAlignment="1">
      <alignment wrapText="1"/>
    </xf>
    <xf numFmtId="0" fontId="16" fillId="0" borderId="0" xfId="2" applyFont="1" applyAlignment="1">
      <alignment wrapText="1"/>
    </xf>
    <xf numFmtId="43" fontId="16" fillId="0" borderId="0" xfId="3" applyFont="1" applyBorder="1"/>
    <xf numFmtId="7" fontId="20" fillId="0" borderId="0" xfId="2" applyNumberFormat="1" applyFont="1" applyAlignment="1">
      <alignment horizontal="centerContinuous"/>
    </xf>
    <xf numFmtId="7" fontId="20" fillId="0" borderId="0" xfId="3" applyNumberFormat="1" applyFont="1" applyFill="1" applyAlignment="1">
      <alignment horizontal="centerContinuous"/>
    </xf>
    <xf numFmtId="7" fontId="28" fillId="0" borderId="0" xfId="3" applyNumberFormat="1" applyFont="1" applyAlignment="1">
      <alignment horizontal="centerContinuous"/>
    </xf>
    <xf numFmtId="0" fontId="28" fillId="0" borderId="0" xfId="2" applyFont="1"/>
    <xf numFmtId="7" fontId="5" fillId="0" borderId="0" xfId="2" applyNumberFormat="1" applyFont="1" applyAlignment="1">
      <alignment horizontal="centerContinuous"/>
    </xf>
    <xf numFmtId="7" fontId="16" fillId="0" borderId="0" xfId="3" applyNumberFormat="1" applyFont="1" applyAlignment="1">
      <alignment horizontal="centerContinuous"/>
    </xf>
    <xf numFmtId="7" fontId="9" fillId="0" borderId="0" xfId="3" applyNumberFormat="1" applyFont="1" applyAlignment="1">
      <alignment horizontal="centerContinuous"/>
    </xf>
    <xf numFmtId="0" fontId="29" fillId="0" borderId="0" xfId="2" applyFont="1"/>
    <xf numFmtId="7" fontId="6" fillId="0" borderId="0" xfId="3" applyNumberFormat="1" applyFont="1" applyFill="1" applyAlignment="1">
      <alignment horizontal="centerContinuous"/>
    </xf>
    <xf numFmtId="7" fontId="22" fillId="0" borderId="0" xfId="3" applyNumberFormat="1" applyFont="1" applyAlignment="1">
      <alignment horizontal="centerContinuous"/>
    </xf>
    <xf numFmtId="7" fontId="22" fillId="0" borderId="0" xfId="2" applyNumberFormat="1" applyFont="1" applyAlignment="1">
      <alignment horizontal="centerContinuous"/>
    </xf>
    <xf numFmtId="7" fontId="22" fillId="0" borderId="0" xfId="3" applyNumberFormat="1" applyFont="1" applyFill="1" applyAlignment="1">
      <alignment horizontal="centerContinuous"/>
    </xf>
    <xf numFmtId="43" fontId="10" fillId="2" borderId="0" xfId="3" applyFont="1" applyFill="1" applyAlignment="1">
      <alignment horizontal="centerContinuous" wrapText="1"/>
    </xf>
    <xf numFmtId="43" fontId="10" fillId="2" borderId="0" xfId="3" applyFont="1" applyFill="1" applyBorder="1" applyAlignment="1">
      <alignment horizontal="center" wrapText="1"/>
    </xf>
    <xf numFmtId="7" fontId="12" fillId="0" borderId="0" xfId="2" applyNumberFormat="1" applyFont="1" applyAlignment="1">
      <alignment horizontal="left" wrapText="1"/>
    </xf>
    <xf numFmtId="7" fontId="12" fillId="0" borderId="0" xfId="2" applyNumberFormat="1" applyFont="1" applyAlignment="1">
      <alignment horizontal="center" wrapText="1"/>
    </xf>
    <xf numFmtId="6" fontId="9" fillId="0" borderId="0" xfId="3" applyNumberFormat="1" applyFont="1" applyBorder="1" applyAlignment="1">
      <alignment horizontal="right"/>
    </xf>
    <xf numFmtId="38" fontId="9" fillId="0" borderId="0" xfId="3" applyNumberFormat="1" applyFont="1" applyFill="1" applyAlignment="1">
      <alignment horizontal="right"/>
    </xf>
    <xf numFmtId="7" fontId="9" fillId="0" borderId="0" xfId="3" applyNumberFormat="1" applyFont="1" applyFill="1"/>
    <xf numFmtId="38" fontId="9" fillId="0" borderId="0" xfId="3" applyNumberFormat="1" applyFont="1" applyFill="1" applyAlignment="1"/>
    <xf numFmtId="164" fontId="9" fillId="0" borderId="0" xfId="3" applyNumberFormat="1" applyFont="1" applyFill="1" applyAlignment="1"/>
    <xf numFmtId="7" fontId="12" fillId="0" borderId="0" xfId="2" applyNumberFormat="1" applyFont="1" applyAlignment="1">
      <alignment horizontal="center"/>
    </xf>
    <xf numFmtId="164" fontId="9" fillId="0" borderId="5" xfId="3" applyNumberFormat="1" applyFont="1" applyFill="1" applyBorder="1" applyAlignment="1"/>
    <xf numFmtId="43" fontId="12" fillId="0" borderId="5" xfId="3" applyFont="1" applyBorder="1" applyAlignment="1">
      <alignment horizontal="right"/>
    </xf>
    <xf numFmtId="164" fontId="12" fillId="0" borderId="6" xfId="3" applyNumberFormat="1" applyFont="1" applyBorder="1" applyAlignment="1"/>
    <xf numFmtId="38" fontId="9" fillId="0" borderId="0" xfId="2" applyNumberFormat="1" applyFont="1"/>
    <xf numFmtId="43" fontId="12" fillId="0" borderId="0" xfId="3" applyFont="1" applyFill="1" applyAlignment="1">
      <alignment horizontal="right"/>
    </xf>
    <xf numFmtId="43" fontId="9" fillId="0" borderId="0" xfId="3" applyFont="1"/>
    <xf numFmtId="43" fontId="9" fillId="0" borderId="0" xfId="3" applyFont="1" applyFill="1" applyAlignment="1">
      <alignment horizontal="right"/>
    </xf>
    <xf numFmtId="164" fontId="9" fillId="0" borderId="0" xfId="3" applyNumberFormat="1" applyFont="1" applyFill="1" applyBorder="1" applyAlignment="1">
      <alignment horizontal="right"/>
    </xf>
    <xf numFmtId="164" fontId="9" fillId="0" borderId="5" xfId="3" applyNumberFormat="1" applyFont="1" applyFill="1" applyBorder="1" applyAlignment="1">
      <alignment horizontal="right"/>
    </xf>
    <xf numFmtId="164" fontId="12" fillId="0" borderId="6" xfId="3" applyNumberFormat="1" applyFont="1" applyBorder="1" applyAlignment="1">
      <alignment horizontal="right"/>
    </xf>
    <xf numFmtId="43" fontId="30" fillId="0" borderId="0" xfId="3" applyFont="1" applyFill="1" applyAlignment="1">
      <alignment horizontal="right"/>
    </xf>
    <xf numFmtId="7" fontId="31" fillId="0" borderId="0" xfId="2" applyNumberFormat="1" applyFont="1"/>
    <xf numFmtId="38" fontId="31" fillId="0" borderId="0" xfId="2" applyNumberFormat="1" applyFont="1"/>
    <xf numFmtId="7" fontId="9" fillId="0" borderId="0" xfId="2" applyNumberFormat="1" applyFont="1" applyAlignment="1">
      <alignment horizontal="left"/>
    </xf>
    <xf numFmtId="38" fontId="9" fillId="0" borderId="0" xfId="3" applyNumberFormat="1" applyFont="1" applyFill="1" applyBorder="1" applyAlignment="1">
      <alignment horizontal="right"/>
    </xf>
    <xf numFmtId="6" fontId="12" fillId="0" borderId="6" xfId="3" applyNumberFormat="1" applyFont="1" applyFill="1" applyBorder="1" applyAlignment="1">
      <alignment horizontal="right"/>
    </xf>
    <xf numFmtId="43" fontId="12" fillId="0" borderId="6" xfId="3" applyFont="1" applyBorder="1" applyAlignment="1">
      <alignment horizontal="right"/>
    </xf>
    <xf numFmtId="43" fontId="22" fillId="0" borderId="0" xfId="3" applyFont="1"/>
    <xf numFmtId="164" fontId="9" fillId="0" borderId="0" xfId="3" applyNumberFormat="1" applyFont="1" applyFill="1" applyAlignment="1">
      <alignment horizontal="right"/>
    </xf>
    <xf numFmtId="43" fontId="12" fillId="0" borderId="0" xfId="3" applyFont="1" applyFill="1" applyBorder="1" applyAlignment="1">
      <alignment horizontal="right"/>
    </xf>
    <xf numFmtId="38" fontId="18" fillId="0" borderId="0" xfId="2" applyNumberFormat="1" applyFont="1"/>
    <xf numFmtId="0" fontId="18" fillId="0" borderId="0" xfId="7" applyFont="1" applyAlignment="1">
      <alignment horizontal="center"/>
    </xf>
    <xf numFmtId="0" fontId="32" fillId="0" borderId="0" xfId="7" applyFont="1" applyAlignment="1">
      <alignment horizontal="right"/>
    </xf>
    <xf numFmtId="38" fontId="18" fillId="0" borderId="0" xfId="7" applyNumberFormat="1" applyFont="1"/>
    <xf numFmtId="0" fontId="32" fillId="0" borderId="0" xfId="7" applyFont="1" applyAlignment="1">
      <alignment horizontal="center"/>
    </xf>
    <xf numFmtId="5" fontId="33" fillId="0" borderId="0" xfId="7" applyNumberFormat="1" applyFont="1" applyAlignment="1">
      <alignment horizontal="right"/>
    </xf>
    <xf numFmtId="5" fontId="18" fillId="0" borderId="0" xfId="7" applyNumberFormat="1" applyFont="1" applyAlignment="1">
      <alignment horizontal="center"/>
    </xf>
    <xf numFmtId="0" fontId="22" fillId="0" borderId="0" xfId="7" applyFont="1"/>
    <xf numFmtId="38" fontId="22" fillId="0" borderId="0" xfId="7" applyNumberFormat="1" applyFont="1"/>
    <xf numFmtId="0" fontId="33" fillId="0" borderId="0" xfId="2" applyFont="1" applyAlignment="1">
      <alignment horizontal="right"/>
    </xf>
    <xf numFmtId="5" fontId="18" fillId="0" borderId="0" xfId="2" applyNumberFormat="1" applyFont="1"/>
    <xf numFmtId="5" fontId="18" fillId="0" borderId="0" xfId="2" applyNumberFormat="1" applyFont="1" applyAlignment="1">
      <alignment horizontal="center"/>
    </xf>
    <xf numFmtId="43" fontId="34" fillId="0" borderId="0" xfId="2" applyNumberFormat="1" applyFont="1"/>
    <xf numFmtId="166" fontId="6" fillId="0" borderId="0" xfId="3" applyNumberFormat="1" applyFont="1" applyAlignment="1">
      <alignment horizontal="left"/>
    </xf>
    <xf numFmtId="166" fontId="22" fillId="0" borderId="0" xfId="3" applyNumberFormat="1" applyFont="1" applyAlignment="1">
      <alignment horizontal="centerContinuous"/>
    </xf>
    <xf numFmtId="43" fontId="22" fillId="0" borderId="0" xfId="2" applyNumberFormat="1" applyFont="1"/>
    <xf numFmtId="43" fontId="6" fillId="0" borderId="0" xfId="2" applyNumberFormat="1" applyFont="1"/>
    <xf numFmtId="166" fontId="12" fillId="0" borderId="0" xfId="3" applyNumberFormat="1" applyFont="1" applyFill="1" applyAlignment="1">
      <alignment horizontal="centerContinuous"/>
    </xf>
    <xf numFmtId="43" fontId="23" fillId="0" borderId="0" xfId="2" applyNumberFormat="1" applyFont="1"/>
    <xf numFmtId="43" fontId="12" fillId="0" borderId="0" xfId="2" applyNumberFormat="1" applyFont="1" applyAlignment="1">
      <alignment horizontal="left"/>
    </xf>
    <xf numFmtId="166" fontId="12" fillId="0" borderId="0" xfId="3" applyNumberFormat="1" applyFont="1" applyAlignment="1">
      <alignment horizontal="left"/>
    </xf>
    <xf numFmtId="166" fontId="9" fillId="0" borderId="0" xfId="3" applyNumberFormat="1" applyFont="1"/>
    <xf numFmtId="166" fontId="9" fillId="0" borderId="0" xfId="3" applyNumberFormat="1" applyFont="1" applyFill="1"/>
    <xf numFmtId="166" fontId="9" fillId="0" borderId="0" xfId="3" applyNumberFormat="1" applyFont="1" applyAlignment="1">
      <alignment horizontal="left"/>
    </xf>
    <xf numFmtId="166" fontId="12" fillId="0" borderId="0" xfId="3" applyNumberFormat="1" applyFont="1" applyAlignment="1">
      <alignment horizontal="center"/>
    </xf>
    <xf numFmtId="43" fontId="12" fillId="0" borderId="0" xfId="3" applyFont="1" applyFill="1" applyAlignment="1"/>
    <xf numFmtId="43" fontId="12" fillId="0" borderId="0" xfId="3" applyFont="1" applyAlignment="1"/>
    <xf numFmtId="43" fontId="9" fillId="0" borderId="0" xfId="3" applyFont="1" applyAlignment="1"/>
    <xf numFmtId="43" fontId="12" fillId="0" borderId="0" xfId="3" applyFont="1" applyBorder="1" applyAlignment="1"/>
    <xf numFmtId="43" fontId="9" fillId="0" borderId="0" xfId="3" applyFont="1" applyBorder="1" applyAlignment="1"/>
    <xf numFmtId="166" fontId="9" fillId="0" borderId="0" xfId="3" applyNumberFormat="1" applyFont="1" applyAlignment="1"/>
    <xf numFmtId="43" fontId="30" fillId="0" borderId="0" xfId="3" applyFont="1" applyFill="1" applyAlignment="1"/>
    <xf numFmtId="43" fontId="31" fillId="0" borderId="0" xfId="3" applyFont="1" applyFill="1" applyAlignment="1"/>
    <xf numFmtId="43" fontId="31" fillId="0" borderId="0" xfId="2" applyNumberFormat="1" applyFont="1"/>
    <xf numFmtId="6" fontId="12" fillId="0" borderId="6" xfId="3" applyNumberFormat="1" applyFont="1" applyBorder="1" applyAlignment="1"/>
    <xf numFmtId="43" fontId="12" fillId="0" borderId="6" xfId="3" applyFont="1" applyBorder="1" applyAlignment="1"/>
    <xf numFmtId="166" fontId="9" fillId="0" borderId="0" xfId="3" applyNumberFormat="1" applyFont="1" applyBorder="1"/>
    <xf numFmtId="5" fontId="18" fillId="0" borderId="0" xfId="3" applyNumberFormat="1" applyFont="1" applyBorder="1"/>
    <xf numFmtId="166" fontId="18" fillId="0" borderId="0" xfId="3" applyNumberFormat="1" applyFont="1" applyAlignment="1">
      <alignment horizontal="left"/>
    </xf>
    <xf numFmtId="166" fontId="18" fillId="0" borderId="0" xfId="3" applyNumberFormat="1" applyFont="1"/>
    <xf numFmtId="166" fontId="18" fillId="0" borderId="0" xfId="3" applyNumberFormat="1" applyFont="1" applyBorder="1"/>
    <xf numFmtId="43" fontId="18" fillId="0" borderId="0" xfId="2" applyNumberFormat="1" applyFont="1"/>
    <xf numFmtId="166" fontId="22" fillId="0" borderId="0" xfId="3" applyNumberFormat="1" applyFont="1"/>
    <xf numFmtId="164" fontId="9" fillId="0" borderId="0" xfId="3" applyNumberFormat="1" applyFont="1" applyAlignment="1"/>
    <xf numFmtId="0" fontId="20" fillId="0" borderId="0" xfId="2" applyFont="1" applyAlignment="1">
      <alignment horizontal="centerContinuous"/>
    </xf>
    <xf numFmtId="43" fontId="20" fillId="0" borderId="0" xfId="3" applyFont="1" applyFill="1" applyAlignment="1">
      <alignment horizontal="centerContinuous"/>
    </xf>
    <xf numFmtId="43" fontId="20" fillId="0" borderId="0" xfId="3" applyFont="1" applyBorder="1" applyAlignment="1">
      <alignment horizontal="centerContinuous"/>
    </xf>
    <xf numFmtId="43" fontId="28" fillId="0" borderId="0" xfId="3" applyFont="1" applyBorder="1" applyAlignment="1">
      <alignment horizontal="centerContinuous"/>
    </xf>
    <xf numFmtId="43" fontId="28" fillId="0" borderId="0" xfId="3" applyFont="1" applyBorder="1"/>
    <xf numFmtId="43" fontId="5" fillId="0" borderId="0" xfId="3" applyFont="1" applyFill="1" applyAlignment="1">
      <alignment horizontal="centerContinuous"/>
    </xf>
    <xf numFmtId="0" fontId="6" fillId="0" borderId="0" xfId="2" applyFont="1" applyAlignment="1">
      <alignment horizontal="centerContinuous"/>
    </xf>
    <xf numFmtId="43" fontId="6" fillId="0" borderId="0" xfId="3" applyFont="1" applyFill="1" applyAlignment="1">
      <alignment horizontal="centerContinuous"/>
    </xf>
    <xf numFmtId="43" fontId="6" fillId="0" borderId="0" xfId="3" applyFont="1" applyBorder="1" applyAlignment="1">
      <alignment horizontal="centerContinuous"/>
    </xf>
    <xf numFmtId="43" fontId="22" fillId="0" borderId="0" xfId="3" applyFont="1" applyBorder="1" applyAlignment="1">
      <alignment horizontal="centerContinuous"/>
    </xf>
    <xf numFmtId="0" fontId="9" fillId="0" borderId="0" xfId="2" applyFont="1" applyAlignment="1">
      <alignment horizontal="centerContinuous"/>
    </xf>
    <xf numFmtId="0" fontId="12" fillId="0" borderId="0" xfId="2" applyFont="1" applyAlignment="1">
      <alignment horizontal="center" wrapText="1"/>
    </xf>
    <xf numFmtId="43" fontId="9" fillId="0" borderId="0" xfId="3" applyFont="1" applyFill="1"/>
    <xf numFmtId="43" fontId="9" fillId="0" borderId="0" xfId="3" applyFont="1" applyBorder="1" applyAlignment="1">
      <alignment horizontal="left" wrapText="1"/>
    </xf>
    <xf numFmtId="0" fontId="9" fillId="0" borderId="0" xfId="2" applyFont="1" applyAlignment="1">
      <alignment horizontal="right"/>
    </xf>
    <xf numFmtId="41" fontId="9" fillId="0" borderId="0" xfId="3" applyNumberFormat="1" applyFont="1" applyBorder="1" applyAlignment="1">
      <alignment horizontal="right"/>
    </xf>
    <xf numFmtId="38" fontId="9" fillId="0" borderId="0" xfId="2" applyNumberFormat="1" applyFont="1" applyAlignment="1">
      <alignment horizontal="right"/>
    </xf>
    <xf numFmtId="38" fontId="12" fillId="0" borderId="0" xfId="2" applyNumberFormat="1" applyFont="1"/>
    <xf numFmtId="38" fontId="9" fillId="0" borderId="5" xfId="3" applyNumberFormat="1" applyFont="1" applyFill="1" applyBorder="1" applyAlignment="1">
      <alignment horizontal="right"/>
    </xf>
    <xf numFmtId="164" fontId="12" fillId="0" borderId="5" xfId="3" applyNumberFormat="1" applyFont="1" applyBorder="1" applyAlignment="1">
      <alignment horizontal="right"/>
    </xf>
    <xf numFmtId="38" fontId="12" fillId="0" borderId="6" xfId="3" applyNumberFormat="1" applyFont="1" applyBorder="1" applyAlignment="1">
      <alignment horizontal="right"/>
    </xf>
    <xf numFmtId="38" fontId="12" fillId="0" borderId="0" xfId="2" applyNumberFormat="1" applyFont="1" applyAlignment="1">
      <alignment horizontal="center" wrapText="1"/>
    </xf>
    <xf numFmtId="43" fontId="30" fillId="0" borderId="0" xfId="3" applyFont="1" applyBorder="1" applyAlignment="1">
      <alignment horizontal="right"/>
    </xf>
    <xf numFmtId="43" fontId="31" fillId="0" borderId="0" xfId="3" applyFont="1" applyFill="1" applyAlignment="1">
      <alignment horizontal="right"/>
    </xf>
    <xf numFmtId="43" fontId="27" fillId="0" borderId="0" xfId="3" applyFont="1" applyBorder="1" applyAlignment="1">
      <alignment horizontal="right"/>
    </xf>
    <xf numFmtId="43" fontId="31" fillId="0" borderId="0" xfId="3" applyFont="1" applyBorder="1" applyAlignment="1">
      <alignment horizontal="right"/>
    </xf>
    <xf numFmtId="38" fontId="31" fillId="0" borderId="0" xfId="2" applyNumberFormat="1" applyFont="1" applyAlignment="1">
      <alignment horizontal="right"/>
    </xf>
    <xf numFmtId="43" fontId="12" fillId="0" borderId="5" xfId="3" applyFont="1" applyFill="1" applyBorder="1" applyAlignment="1">
      <alignment horizontal="right"/>
    </xf>
    <xf numFmtId="7" fontId="35" fillId="0" borderId="0" xfId="2" applyNumberFormat="1" applyFont="1" applyAlignment="1">
      <alignment horizontal="center"/>
    </xf>
    <xf numFmtId="7" fontId="5" fillId="0" borderId="0" xfId="2" applyNumberFormat="1" applyFont="1" applyAlignment="1">
      <alignment horizontal="center"/>
    </xf>
    <xf numFmtId="7" fontId="6" fillId="0" borderId="0" xfId="2" applyNumberFormat="1" applyFont="1" applyAlignment="1">
      <alignment horizontal="center"/>
    </xf>
    <xf numFmtId="7" fontId="6" fillId="0" borderId="0" xfId="2" quotePrefix="1" applyNumberFormat="1" applyFont="1" applyAlignment="1">
      <alignment horizontal="center"/>
    </xf>
    <xf numFmtId="7" fontId="3" fillId="0" borderId="0" xfId="2" applyNumberFormat="1" applyFont="1" applyAlignment="1">
      <alignment horizontal="center"/>
    </xf>
    <xf numFmtId="43" fontId="20" fillId="0" borderId="0" xfId="2" applyNumberFormat="1" applyFont="1" applyAlignment="1">
      <alignment horizontal="center"/>
    </xf>
    <xf numFmtId="43" fontId="5" fillId="0" borderId="0" xfId="2" applyNumberFormat="1" applyFont="1" applyAlignment="1">
      <alignment horizontal="center"/>
    </xf>
    <xf numFmtId="43" fontId="6" fillId="0" borderId="0" xfId="2" applyNumberFormat="1" applyFont="1" applyAlignment="1">
      <alignment horizontal="center"/>
    </xf>
    <xf numFmtId="43" fontId="3" fillId="0" borderId="15" xfId="2" applyNumberFormat="1" applyFont="1" applyBorder="1" applyAlignment="1">
      <alignment horizontal="center"/>
    </xf>
    <xf numFmtId="43" fontId="3" fillId="0" borderId="16" xfId="2" applyNumberFormat="1" applyFont="1" applyBorder="1" applyAlignment="1">
      <alignment horizontal="center"/>
    </xf>
    <xf numFmtId="43" fontId="3" fillId="0" borderId="7" xfId="2" applyNumberFormat="1" applyFont="1" applyBorder="1" applyAlignment="1">
      <alignment horizontal="center"/>
    </xf>
    <xf numFmtId="43" fontId="5" fillId="0" borderId="13" xfId="2" applyNumberFormat="1" applyFont="1" applyBorder="1" applyAlignment="1">
      <alignment horizontal="center"/>
    </xf>
    <xf numFmtId="43" fontId="5" fillId="0" borderId="8" xfId="2" applyNumberFormat="1" applyFont="1" applyBorder="1" applyAlignment="1">
      <alignment horizontal="center"/>
    </xf>
    <xf numFmtId="43" fontId="6" fillId="0" borderId="13" xfId="2" applyNumberFormat="1" applyFont="1" applyBorder="1" applyAlignment="1">
      <alignment horizontal="center"/>
    </xf>
    <xf numFmtId="43" fontId="6" fillId="0" borderId="8" xfId="2" applyNumberFormat="1" applyFont="1" applyBorder="1" applyAlignment="1">
      <alignment horizontal="center"/>
    </xf>
    <xf numFmtId="0" fontId="18" fillId="0" borderId="0" xfId="2" applyFont="1" applyAlignment="1">
      <alignment horizontal="left" vertical="center" wrapText="1"/>
    </xf>
    <xf numFmtId="0" fontId="18" fillId="0" borderId="0" xfId="2" applyFont="1" applyAlignment="1">
      <alignment horizontal="center" vertical="center" wrapText="1"/>
    </xf>
    <xf numFmtId="0" fontId="32" fillId="0" borderId="0" xfId="7" applyFont="1" applyAlignment="1">
      <alignment horizontal="center" vertical="center" wrapText="1"/>
    </xf>
    <xf numFmtId="166" fontId="20" fillId="0" borderId="0" xfId="3" applyNumberFormat="1" applyFont="1" applyAlignment="1">
      <alignment horizontal="center"/>
    </xf>
    <xf numFmtId="166" fontId="6" fillId="0" borderId="0" xfId="3" applyNumberFormat="1" applyFont="1" applyAlignment="1">
      <alignment horizontal="center"/>
    </xf>
  </cellXfs>
  <cellStyles count="8">
    <cellStyle name="Comma" xfId="1" builtinId="3"/>
    <cellStyle name="Comma 2" xfId="3" xr:uid="{8FED9423-CB90-4707-BB4C-EBCE43D504A8}"/>
    <cellStyle name="Comma 2 2" xfId="5" xr:uid="{C2A5434F-1743-463D-B7E8-C6D000B54723}"/>
    <cellStyle name="Currency [0] 2" xfId="4" xr:uid="{B713077A-C57E-48DA-BF4B-7353878F73DA}"/>
    <cellStyle name="Currency 2" xfId="6" xr:uid="{934F9668-54A9-49CF-9252-E24CE2166C8B}"/>
    <cellStyle name="Normal" xfId="0" builtinId="0"/>
    <cellStyle name="Normal 9" xfId="2" xr:uid="{A2CE4066-AD7C-46D9-A92D-B13B2FA7092D}"/>
    <cellStyle name="Normal 9 2" xfId="7" xr:uid="{DD9FDB34-FB52-45EC-9EA2-113C38514C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2</xdr:col>
      <xdr:colOff>0</xdr:colOff>
      <xdr:row>6</xdr:row>
      <xdr:rowOff>28575</xdr:rowOff>
    </xdr:from>
    <xdr:ext cx="190500" cy="933450"/>
    <xdr:sp macro="" textlink="">
      <xdr:nvSpPr>
        <xdr:cNvPr id="2" name="Rectangle 1">
          <a:extLst>
            <a:ext uri="{FF2B5EF4-FFF2-40B4-BE49-F238E27FC236}">
              <a16:creationId xmlns:a16="http://schemas.microsoft.com/office/drawing/2014/main" id="{260C29E4-23F6-4937-9D8F-EB1D571C1A19}"/>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3" name="Rectangle 2">
          <a:extLst>
            <a:ext uri="{FF2B5EF4-FFF2-40B4-BE49-F238E27FC236}">
              <a16:creationId xmlns:a16="http://schemas.microsoft.com/office/drawing/2014/main" id="{2D9F62BD-2E27-4E00-B944-BA604578AF2F}"/>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4" name="Rectangle 1">
          <a:extLst>
            <a:ext uri="{FF2B5EF4-FFF2-40B4-BE49-F238E27FC236}">
              <a16:creationId xmlns:a16="http://schemas.microsoft.com/office/drawing/2014/main" id="{AFF348C3-D33F-43B7-964C-0F6C9BBC0D54}"/>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5" name="Rectangle 2">
          <a:extLst>
            <a:ext uri="{FF2B5EF4-FFF2-40B4-BE49-F238E27FC236}">
              <a16:creationId xmlns:a16="http://schemas.microsoft.com/office/drawing/2014/main" id="{E8C5C85A-9E71-4848-8D9A-AFE3511558B0}"/>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6" name="Rectangle 1">
          <a:extLst>
            <a:ext uri="{FF2B5EF4-FFF2-40B4-BE49-F238E27FC236}">
              <a16:creationId xmlns:a16="http://schemas.microsoft.com/office/drawing/2014/main" id="{04A6EAC0-E803-4ADA-8A5E-96254835E21C}"/>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7" name="Rectangle 2">
          <a:extLst>
            <a:ext uri="{FF2B5EF4-FFF2-40B4-BE49-F238E27FC236}">
              <a16:creationId xmlns:a16="http://schemas.microsoft.com/office/drawing/2014/main" id="{FBA9E5A8-286C-41E6-8BA6-2E292D0D1917}"/>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8" name="Rectangle 1">
          <a:extLst>
            <a:ext uri="{FF2B5EF4-FFF2-40B4-BE49-F238E27FC236}">
              <a16:creationId xmlns:a16="http://schemas.microsoft.com/office/drawing/2014/main" id="{F99FCB53-7800-4544-B6A8-0B80EF576947}"/>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9" name="Rectangle 2">
          <a:extLst>
            <a:ext uri="{FF2B5EF4-FFF2-40B4-BE49-F238E27FC236}">
              <a16:creationId xmlns:a16="http://schemas.microsoft.com/office/drawing/2014/main" id="{0F1662E4-9BA8-4D70-AD09-BD39C9A65A66}"/>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0" name="Rectangle 1">
          <a:extLst>
            <a:ext uri="{FF2B5EF4-FFF2-40B4-BE49-F238E27FC236}">
              <a16:creationId xmlns:a16="http://schemas.microsoft.com/office/drawing/2014/main" id="{B5CD1289-BD63-4053-967A-D2080449CDDD}"/>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1" name="Rectangle 2">
          <a:extLst>
            <a:ext uri="{FF2B5EF4-FFF2-40B4-BE49-F238E27FC236}">
              <a16:creationId xmlns:a16="http://schemas.microsoft.com/office/drawing/2014/main" id="{BB4F53A4-0064-47AA-B04A-1BB64F9182F2}"/>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2" name="Rectangle 11">
          <a:extLst>
            <a:ext uri="{FF2B5EF4-FFF2-40B4-BE49-F238E27FC236}">
              <a16:creationId xmlns:a16="http://schemas.microsoft.com/office/drawing/2014/main" id="{83C61D41-96FB-4EDB-AE3A-FE406330C364}"/>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3" name="Rectangle 12">
          <a:extLst>
            <a:ext uri="{FF2B5EF4-FFF2-40B4-BE49-F238E27FC236}">
              <a16:creationId xmlns:a16="http://schemas.microsoft.com/office/drawing/2014/main" id="{C262CFCF-5BAE-4715-9C96-3AE4661B11E6}"/>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4" name="Rectangle 1">
          <a:extLst>
            <a:ext uri="{FF2B5EF4-FFF2-40B4-BE49-F238E27FC236}">
              <a16:creationId xmlns:a16="http://schemas.microsoft.com/office/drawing/2014/main" id="{E342B130-590E-46C2-8804-3037EDFAB82A}"/>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5" name="Rectangle 2">
          <a:extLst>
            <a:ext uri="{FF2B5EF4-FFF2-40B4-BE49-F238E27FC236}">
              <a16:creationId xmlns:a16="http://schemas.microsoft.com/office/drawing/2014/main" id="{3177B9F8-0AF9-4A31-AE3C-1E74B3402B29}"/>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6" name="Rectangle 1">
          <a:extLst>
            <a:ext uri="{FF2B5EF4-FFF2-40B4-BE49-F238E27FC236}">
              <a16:creationId xmlns:a16="http://schemas.microsoft.com/office/drawing/2014/main" id="{2A135C19-71C7-4B6A-A765-BE00B023914D}"/>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7" name="Rectangle 2">
          <a:extLst>
            <a:ext uri="{FF2B5EF4-FFF2-40B4-BE49-F238E27FC236}">
              <a16:creationId xmlns:a16="http://schemas.microsoft.com/office/drawing/2014/main" id="{F836995F-C64D-4503-82E4-0249A9BECE79}"/>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8" name="Rectangle 1">
          <a:extLst>
            <a:ext uri="{FF2B5EF4-FFF2-40B4-BE49-F238E27FC236}">
              <a16:creationId xmlns:a16="http://schemas.microsoft.com/office/drawing/2014/main" id="{0591C49D-8F25-420B-97F3-78BD1E9CB542}"/>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9" name="Rectangle 2">
          <a:extLst>
            <a:ext uri="{FF2B5EF4-FFF2-40B4-BE49-F238E27FC236}">
              <a16:creationId xmlns:a16="http://schemas.microsoft.com/office/drawing/2014/main" id="{44DD8194-CD95-4B98-A683-187A6B529F66}"/>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20" name="Rectangle 1">
          <a:extLst>
            <a:ext uri="{FF2B5EF4-FFF2-40B4-BE49-F238E27FC236}">
              <a16:creationId xmlns:a16="http://schemas.microsoft.com/office/drawing/2014/main" id="{88709D3F-7B1C-4867-9629-076DCA529C77}"/>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21" name="Rectangle 2">
          <a:extLst>
            <a:ext uri="{FF2B5EF4-FFF2-40B4-BE49-F238E27FC236}">
              <a16:creationId xmlns:a16="http://schemas.microsoft.com/office/drawing/2014/main" id="{2FA9C285-C891-4A82-8C51-A676431FBF46}"/>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6</xdr:row>
      <xdr:rowOff>28575</xdr:rowOff>
    </xdr:from>
    <xdr:to>
      <xdr:col>2</xdr:col>
      <xdr:colOff>190500</xdr:colOff>
      <xdr:row>11</xdr:row>
      <xdr:rowOff>9525</xdr:rowOff>
    </xdr:to>
    <xdr:sp macro="" textlink="">
      <xdr:nvSpPr>
        <xdr:cNvPr id="22" name="Rectangle 1">
          <a:extLst>
            <a:ext uri="{FF2B5EF4-FFF2-40B4-BE49-F238E27FC236}">
              <a16:creationId xmlns:a16="http://schemas.microsoft.com/office/drawing/2014/main" id="{43681FD5-F038-46C7-8DA6-723B18F25E76}"/>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28575</xdr:rowOff>
    </xdr:from>
    <xdr:to>
      <xdr:col>2</xdr:col>
      <xdr:colOff>190500</xdr:colOff>
      <xdr:row>11</xdr:row>
      <xdr:rowOff>9525</xdr:rowOff>
    </xdr:to>
    <xdr:sp macro="" textlink="">
      <xdr:nvSpPr>
        <xdr:cNvPr id="23" name="Rectangle 2">
          <a:extLst>
            <a:ext uri="{FF2B5EF4-FFF2-40B4-BE49-F238E27FC236}">
              <a16:creationId xmlns:a16="http://schemas.microsoft.com/office/drawing/2014/main" id="{430122F7-BC35-43D3-8216-DF0D872D0D6B}"/>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28575</xdr:rowOff>
    </xdr:from>
    <xdr:to>
      <xdr:col>2</xdr:col>
      <xdr:colOff>190500</xdr:colOff>
      <xdr:row>11</xdr:row>
      <xdr:rowOff>9525</xdr:rowOff>
    </xdr:to>
    <xdr:sp macro="" textlink="">
      <xdr:nvSpPr>
        <xdr:cNvPr id="24" name="Rectangle 1">
          <a:extLst>
            <a:ext uri="{FF2B5EF4-FFF2-40B4-BE49-F238E27FC236}">
              <a16:creationId xmlns:a16="http://schemas.microsoft.com/office/drawing/2014/main" id="{658A129A-BA7D-4AFC-9423-2AF33A78080C}"/>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28575</xdr:rowOff>
    </xdr:from>
    <xdr:to>
      <xdr:col>2</xdr:col>
      <xdr:colOff>190500</xdr:colOff>
      <xdr:row>11</xdr:row>
      <xdr:rowOff>9525</xdr:rowOff>
    </xdr:to>
    <xdr:sp macro="" textlink="">
      <xdr:nvSpPr>
        <xdr:cNvPr id="25" name="Rectangle 2">
          <a:extLst>
            <a:ext uri="{FF2B5EF4-FFF2-40B4-BE49-F238E27FC236}">
              <a16:creationId xmlns:a16="http://schemas.microsoft.com/office/drawing/2014/main" id="{EE09ABD0-5586-4572-B33C-8F29793BB8CA}"/>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28575</xdr:rowOff>
    </xdr:from>
    <xdr:to>
      <xdr:col>2</xdr:col>
      <xdr:colOff>190500</xdr:colOff>
      <xdr:row>11</xdr:row>
      <xdr:rowOff>9525</xdr:rowOff>
    </xdr:to>
    <xdr:sp macro="" textlink="">
      <xdr:nvSpPr>
        <xdr:cNvPr id="26" name="Rectangle 1">
          <a:extLst>
            <a:ext uri="{FF2B5EF4-FFF2-40B4-BE49-F238E27FC236}">
              <a16:creationId xmlns:a16="http://schemas.microsoft.com/office/drawing/2014/main" id="{AE19F87D-5DC8-49E1-BEAB-61DFCBA3DDD4}"/>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28575</xdr:rowOff>
    </xdr:from>
    <xdr:to>
      <xdr:col>2</xdr:col>
      <xdr:colOff>190500</xdr:colOff>
      <xdr:row>11</xdr:row>
      <xdr:rowOff>9525</xdr:rowOff>
    </xdr:to>
    <xdr:sp macro="" textlink="">
      <xdr:nvSpPr>
        <xdr:cNvPr id="27" name="Rectangle 2">
          <a:extLst>
            <a:ext uri="{FF2B5EF4-FFF2-40B4-BE49-F238E27FC236}">
              <a16:creationId xmlns:a16="http://schemas.microsoft.com/office/drawing/2014/main" id="{19833033-0475-487D-A6FF-E07487F1BF09}"/>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28575</xdr:rowOff>
    </xdr:from>
    <xdr:to>
      <xdr:col>2</xdr:col>
      <xdr:colOff>190500</xdr:colOff>
      <xdr:row>11</xdr:row>
      <xdr:rowOff>9525</xdr:rowOff>
    </xdr:to>
    <xdr:sp macro="" textlink="">
      <xdr:nvSpPr>
        <xdr:cNvPr id="28" name="Rectangle 1">
          <a:extLst>
            <a:ext uri="{FF2B5EF4-FFF2-40B4-BE49-F238E27FC236}">
              <a16:creationId xmlns:a16="http://schemas.microsoft.com/office/drawing/2014/main" id="{604A45AD-ED6F-44DB-9575-CBC53CF0BC9D}"/>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28575</xdr:rowOff>
    </xdr:from>
    <xdr:to>
      <xdr:col>2</xdr:col>
      <xdr:colOff>190500</xdr:colOff>
      <xdr:row>11</xdr:row>
      <xdr:rowOff>9525</xdr:rowOff>
    </xdr:to>
    <xdr:sp macro="" textlink="">
      <xdr:nvSpPr>
        <xdr:cNvPr id="29" name="Rectangle 2">
          <a:extLst>
            <a:ext uri="{FF2B5EF4-FFF2-40B4-BE49-F238E27FC236}">
              <a16:creationId xmlns:a16="http://schemas.microsoft.com/office/drawing/2014/main" id="{5A5684B5-3113-406E-A5F3-44419104D97F}"/>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28575</xdr:rowOff>
    </xdr:from>
    <xdr:to>
      <xdr:col>2</xdr:col>
      <xdr:colOff>190500</xdr:colOff>
      <xdr:row>11</xdr:row>
      <xdr:rowOff>9525</xdr:rowOff>
    </xdr:to>
    <xdr:sp macro="" textlink="">
      <xdr:nvSpPr>
        <xdr:cNvPr id="30" name="Rectangle 1">
          <a:extLst>
            <a:ext uri="{FF2B5EF4-FFF2-40B4-BE49-F238E27FC236}">
              <a16:creationId xmlns:a16="http://schemas.microsoft.com/office/drawing/2014/main" id="{3223F78F-2C38-499A-92E9-3C5F4FE7C594}"/>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28575</xdr:rowOff>
    </xdr:from>
    <xdr:to>
      <xdr:col>2</xdr:col>
      <xdr:colOff>190500</xdr:colOff>
      <xdr:row>11</xdr:row>
      <xdr:rowOff>9525</xdr:rowOff>
    </xdr:to>
    <xdr:sp macro="" textlink="">
      <xdr:nvSpPr>
        <xdr:cNvPr id="31" name="Rectangle 2">
          <a:extLst>
            <a:ext uri="{FF2B5EF4-FFF2-40B4-BE49-F238E27FC236}">
              <a16:creationId xmlns:a16="http://schemas.microsoft.com/office/drawing/2014/main" id="{3D1B9918-CDA9-4528-8525-7C60D2338CC2}"/>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My%20Documents\EXCEL\Miscellaneous%20-%20open\2023%20Financial%20Statements\4Q23\4Q23%20Financial%20Resul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My%20Documents\EXCEL\Miscellaneous%20-%20open\2023%20Financial%20Statements\4Q23\4Q23%20Financial%20Statement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
      <sheetName val="Underwriting Expenses - 1"/>
      <sheetName val="Underwriting Expenses - 2"/>
      <sheetName val="Underwriting Expenses - 3"/>
      <sheetName val="Business Results - 1"/>
      <sheetName val="Business Results - 2"/>
      <sheetName val="Business Results - 3"/>
    </sheetNames>
    <sheetDataSet>
      <sheetData sheetId="0">
        <row r="25">
          <cell r="J25">
            <v>2200526</v>
          </cell>
        </row>
        <row r="30">
          <cell r="J30">
            <v>1665962</v>
          </cell>
        </row>
        <row r="34">
          <cell r="J34">
            <v>1527676</v>
          </cell>
        </row>
        <row r="38">
          <cell r="J38">
            <v>51080</v>
          </cell>
        </row>
        <row r="46">
          <cell r="J46">
            <v>85971</v>
          </cell>
        </row>
        <row r="54">
          <cell r="J54">
            <v>13657</v>
          </cell>
        </row>
        <row r="65">
          <cell r="I65">
            <v>0</v>
          </cell>
        </row>
        <row r="66">
          <cell r="I66">
            <v>0</v>
          </cell>
        </row>
        <row r="67">
          <cell r="I67">
            <v>0</v>
          </cell>
        </row>
        <row r="69">
          <cell r="I69">
            <v>-1881676</v>
          </cell>
        </row>
        <row r="70">
          <cell r="I70">
            <v>-692084</v>
          </cell>
        </row>
        <row r="71">
          <cell r="I71">
            <v>-8135</v>
          </cell>
        </row>
        <row r="123">
          <cell r="J123">
            <v>-102161</v>
          </cell>
        </row>
        <row r="127">
          <cell r="J127">
            <v>-1956</v>
          </cell>
        </row>
        <row r="131">
          <cell r="J131">
            <v>-8569</v>
          </cell>
        </row>
        <row r="140">
          <cell r="J140">
            <v>-131083</v>
          </cell>
        </row>
        <row r="161">
          <cell r="J161">
            <v>-44717</v>
          </cell>
        </row>
        <row r="167">
          <cell r="J167">
            <v>-131233</v>
          </cell>
        </row>
        <row r="173">
          <cell r="J173">
            <v>-55345</v>
          </cell>
        </row>
        <row r="184">
          <cell r="H184">
            <v>-108453</v>
          </cell>
        </row>
        <row r="188">
          <cell r="H188">
            <v>482525</v>
          </cell>
        </row>
        <row r="201">
          <cell r="G201">
            <v>0</v>
          </cell>
          <cell r="I201">
            <v>1440</v>
          </cell>
        </row>
        <row r="202">
          <cell r="G202">
            <v>0</v>
          </cell>
          <cell r="I202">
            <v>783</v>
          </cell>
        </row>
        <row r="204">
          <cell r="G204">
            <v>2991</v>
          </cell>
          <cell r="I204">
            <v>43032</v>
          </cell>
        </row>
        <row r="205">
          <cell r="G205">
            <v>742</v>
          </cell>
          <cell r="I205">
            <v>16676</v>
          </cell>
        </row>
        <row r="206">
          <cell r="G206">
            <v>0</v>
          </cell>
          <cell r="I206">
            <v>87</v>
          </cell>
        </row>
        <row r="208">
          <cell r="G208">
            <v>-909416</v>
          </cell>
          <cell r="I208">
            <v>-3722125</v>
          </cell>
        </row>
        <row r="209">
          <cell r="G209">
            <v>-317493</v>
          </cell>
          <cell r="I209">
            <v>-1376087</v>
          </cell>
        </row>
        <row r="210">
          <cell r="G210">
            <v>-3019</v>
          </cell>
          <cell r="I210">
            <v>-14208</v>
          </cell>
        </row>
        <row r="251">
          <cell r="H251">
            <v>-47538</v>
          </cell>
          <cell r="J251">
            <v>-167886</v>
          </cell>
        </row>
        <row r="258">
          <cell r="H258">
            <v>-2172</v>
          </cell>
          <cell r="J258">
            <v>-5768</v>
          </cell>
        </row>
        <row r="260">
          <cell r="G260">
            <v>0</v>
          </cell>
          <cell r="I260">
            <v>-2877</v>
          </cell>
        </row>
        <row r="261">
          <cell r="G261">
            <v>-2100</v>
          </cell>
          <cell r="I261">
            <v>-8193</v>
          </cell>
        </row>
        <row r="262">
          <cell r="H262">
            <v>-2100</v>
          </cell>
          <cell r="J262">
            <v>-11070</v>
          </cell>
        </row>
        <row r="275">
          <cell r="G275">
            <v>0</v>
          </cell>
          <cell r="I275">
            <v>-57043</v>
          </cell>
        </row>
        <row r="276">
          <cell r="G276">
            <v>-5723</v>
          </cell>
          <cell r="I276">
            <v>-34972</v>
          </cell>
        </row>
        <row r="278">
          <cell r="G278">
            <v>0</v>
          </cell>
          <cell r="I278">
            <v>-24963</v>
          </cell>
        </row>
        <row r="279">
          <cell r="G279">
            <v>0</v>
          </cell>
          <cell r="I279">
            <v>-1546</v>
          </cell>
        </row>
        <row r="281">
          <cell r="G281">
            <v>0</v>
          </cell>
          <cell r="I281">
            <v>-18625</v>
          </cell>
        </row>
        <row r="282">
          <cell r="G282">
            <v>-5140</v>
          </cell>
          <cell r="I282">
            <v>-13473</v>
          </cell>
        </row>
        <row r="284">
          <cell r="H284">
            <v>-10863</v>
          </cell>
          <cell r="J284">
            <v>-150622</v>
          </cell>
        </row>
        <row r="365">
          <cell r="H365">
            <v>0</v>
          </cell>
          <cell r="J365">
            <v>-209</v>
          </cell>
        </row>
        <row r="369">
          <cell r="H369">
            <v>-198</v>
          </cell>
          <cell r="J369">
            <v>-5598</v>
          </cell>
        </row>
        <row r="373">
          <cell r="H373">
            <v>96876</v>
          </cell>
          <cell r="J373">
            <v>410076</v>
          </cell>
        </row>
        <row r="375">
          <cell r="H375">
            <v>96678</v>
          </cell>
          <cell r="J375">
            <v>404269</v>
          </cell>
        </row>
        <row r="378">
          <cell r="H378">
            <v>0</v>
          </cell>
          <cell r="J378">
            <v>35602</v>
          </cell>
        </row>
        <row r="380">
          <cell r="H380">
            <v>4375</v>
          </cell>
          <cell r="J380">
            <v>17245</v>
          </cell>
        </row>
        <row r="382">
          <cell r="I382">
            <v>678</v>
          </cell>
        </row>
        <row r="383">
          <cell r="H383">
            <v>4119</v>
          </cell>
          <cell r="I383">
            <v>18174</v>
          </cell>
        </row>
        <row r="385">
          <cell r="H385">
            <v>8494</v>
          </cell>
          <cell r="J385">
            <v>71699</v>
          </cell>
        </row>
        <row r="592">
          <cell r="H592">
            <v>209847</v>
          </cell>
          <cell r="J592">
            <v>2422954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B9">
            <v>333180</v>
          </cell>
          <cell r="C9">
            <v>0</v>
          </cell>
          <cell r="D9">
            <v>0</v>
          </cell>
        </row>
        <row r="10">
          <cell r="B10">
            <v>83306</v>
          </cell>
          <cell r="C10">
            <v>0</v>
          </cell>
          <cell r="D10">
            <v>0</v>
          </cell>
        </row>
        <row r="11">
          <cell r="B11">
            <v>0</v>
          </cell>
          <cell r="C11">
            <v>0</v>
          </cell>
          <cell r="D11">
            <v>0</v>
          </cell>
        </row>
        <row r="16">
          <cell r="B16">
            <v>235933</v>
          </cell>
          <cell r="C16">
            <v>0</v>
          </cell>
          <cell r="D16">
            <v>0</v>
          </cell>
        </row>
        <row r="17">
          <cell r="B17">
            <v>58991</v>
          </cell>
          <cell r="C17">
            <v>0</v>
          </cell>
          <cell r="D17">
            <v>0</v>
          </cell>
        </row>
        <row r="18">
          <cell r="B18">
            <v>0</v>
          </cell>
          <cell r="C18">
            <v>0</v>
          </cell>
          <cell r="D18">
            <v>0</v>
          </cell>
        </row>
      </sheetData>
      <sheetData sheetId="13">
        <row r="12">
          <cell r="E12">
            <v>122041</v>
          </cell>
        </row>
        <row r="19">
          <cell r="E19">
            <v>84403</v>
          </cell>
        </row>
        <row r="22">
          <cell r="B22">
            <v>165151</v>
          </cell>
          <cell r="C22">
            <v>0</v>
          </cell>
          <cell r="D22">
            <v>0</v>
          </cell>
        </row>
        <row r="23">
          <cell r="B23">
            <v>41293</v>
          </cell>
          <cell r="C23">
            <v>0</v>
          </cell>
          <cell r="D23">
            <v>0</v>
          </cell>
        </row>
        <row r="24">
          <cell r="B24">
            <v>0</v>
          </cell>
          <cell r="C24">
            <v>0</v>
          </cell>
          <cell r="D24">
            <v>0</v>
          </cell>
        </row>
      </sheetData>
      <sheetData sheetId="14">
        <row r="9">
          <cell r="E9">
            <v>45846</v>
          </cell>
          <cell r="K9">
            <v>1013</v>
          </cell>
        </row>
        <row r="10">
          <cell r="E10">
            <v>920</v>
          </cell>
          <cell r="K10">
            <v>603</v>
          </cell>
        </row>
        <row r="11">
          <cell r="E11">
            <v>0</v>
          </cell>
          <cell r="K11">
            <v>0</v>
          </cell>
        </row>
        <row r="12">
          <cell r="C12">
            <v>583</v>
          </cell>
          <cell r="I12">
            <v>1033</v>
          </cell>
        </row>
        <row r="15">
          <cell r="E15">
            <v>0</v>
          </cell>
          <cell r="K15">
            <v>690</v>
          </cell>
        </row>
        <row r="16">
          <cell r="E16">
            <v>24506</v>
          </cell>
          <cell r="K16">
            <v>7788</v>
          </cell>
        </row>
        <row r="17">
          <cell r="E17">
            <v>0</v>
          </cell>
          <cell r="K17">
            <v>0</v>
          </cell>
        </row>
        <row r="18">
          <cell r="C18">
            <v>7936</v>
          </cell>
          <cell r="I18">
            <v>542</v>
          </cell>
        </row>
        <row r="21">
          <cell r="E21">
            <v>414517</v>
          </cell>
          <cell r="K21">
            <v>25092</v>
          </cell>
        </row>
        <row r="22">
          <cell r="E22">
            <v>110103</v>
          </cell>
          <cell r="K22">
            <v>15221</v>
          </cell>
        </row>
        <row r="23">
          <cell r="E23">
            <v>0</v>
          </cell>
          <cell r="K23">
            <v>0</v>
          </cell>
        </row>
        <row r="24">
          <cell r="C24">
            <v>28718</v>
          </cell>
          <cell r="I24">
            <v>11595</v>
          </cell>
        </row>
        <row r="30">
          <cell r="C30">
            <v>37237</v>
          </cell>
          <cell r="E30">
            <v>595892</v>
          </cell>
          <cell r="I30">
            <v>13170</v>
          </cell>
        </row>
      </sheetData>
      <sheetData sheetId="15">
        <row r="9">
          <cell r="E9">
            <v>85739</v>
          </cell>
          <cell r="K9">
            <v>15171</v>
          </cell>
        </row>
        <row r="10">
          <cell r="E10">
            <v>12329</v>
          </cell>
          <cell r="K10">
            <v>17644</v>
          </cell>
        </row>
        <row r="11">
          <cell r="E11">
            <v>0</v>
          </cell>
          <cell r="K11">
            <v>0</v>
          </cell>
        </row>
        <row r="12">
          <cell r="C12">
            <v>17714</v>
          </cell>
          <cell r="I12">
            <v>15101</v>
          </cell>
        </row>
        <row r="15">
          <cell r="E15">
            <v>308799</v>
          </cell>
          <cell r="K15">
            <v>163398</v>
          </cell>
        </row>
        <row r="16">
          <cell r="E16">
            <v>177559</v>
          </cell>
          <cell r="K16">
            <v>114032</v>
          </cell>
        </row>
        <row r="17">
          <cell r="E17">
            <v>0</v>
          </cell>
          <cell r="K17">
            <v>0</v>
          </cell>
        </row>
        <row r="18">
          <cell r="C18">
            <v>67157</v>
          </cell>
          <cell r="I18">
            <v>210273</v>
          </cell>
        </row>
        <row r="21">
          <cell r="E21">
            <v>664285</v>
          </cell>
          <cell r="K21">
            <v>110035</v>
          </cell>
        </row>
        <row r="22">
          <cell r="E22">
            <v>206842</v>
          </cell>
          <cell r="K22">
            <v>64583</v>
          </cell>
        </row>
        <row r="23">
          <cell r="E23">
            <v>0</v>
          </cell>
          <cell r="K23">
            <v>0</v>
          </cell>
        </row>
        <row r="24">
          <cell r="C24">
            <v>51436</v>
          </cell>
          <cell r="I24">
            <v>123182</v>
          </cell>
        </row>
        <row r="30">
          <cell r="C30">
            <v>136307</v>
          </cell>
          <cell r="E30">
            <v>1455553</v>
          </cell>
          <cell r="I30">
            <v>348556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31390-EA4A-4775-8885-EEB805E46EBC}">
  <dimension ref="A1:F57"/>
  <sheetViews>
    <sheetView tabSelected="1" workbookViewId="0">
      <selection sqref="A1:D1"/>
    </sheetView>
  </sheetViews>
  <sheetFormatPr defaultColWidth="15.7109375" defaultRowHeight="15" customHeight="1" x14ac:dyDescent="0.2"/>
  <cols>
    <col min="1" max="1" width="52.5703125" style="7" customWidth="1"/>
    <col min="2" max="3" width="15.7109375" style="38" customWidth="1"/>
    <col min="4" max="4" width="17.28515625" style="38" customWidth="1"/>
    <col min="5" max="16384" width="15.7109375" style="7"/>
  </cols>
  <sheetData>
    <row r="1" spans="1:6" s="1" customFormat="1" ht="30" customHeight="1" x14ac:dyDescent="0.3">
      <c r="A1" s="292" t="s">
        <v>0</v>
      </c>
      <c r="B1" s="292"/>
      <c r="C1" s="292"/>
      <c r="D1" s="292"/>
    </row>
    <row r="2" spans="1:6" s="1" customFormat="1" ht="15" customHeight="1" x14ac:dyDescent="0.3">
      <c r="A2" s="293"/>
      <c r="B2" s="293"/>
      <c r="C2" s="293"/>
      <c r="D2" s="293"/>
    </row>
    <row r="3" spans="1:6" s="2" customFormat="1" ht="15" customHeight="1" x14ac:dyDescent="0.25">
      <c r="A3" s="294" t="s">
        <v>1</v>
      </c>
      <c r="B3" s="294"/>
      <c r="C3" s="294"/>
      <c r="D3" s="294"/>
    </row>
    <row r="4" spans="1:6" s="2" customFormat="1" ht="15" customHeight="1" x14ac:dyDescent="0.25">
      <c r="A4" s="295" t="s">
        <v>2</v>
      </c>
      <c r="B4" s="295"/>
      <c r="C4" s="295"/>
      <c r="D4" s="295"/>
    </row>
    <row r="5" spans="1:6" s="2" customFormat="1" ht="15" customHeight="1" x14ac:dyDescent="1">
      <c r="A5" s="3"/>
      <c r="B5" s="4"/>
      <c r="C5" s="4"/>
      <c r="D5" s="4"/>
    </row>
    <row r="6" spans="1:6" ht="45" customHeight="1" x14ac:dyDescent="0.25">
      <c r="A6" s="5"/>
      <c r="B6" s="6" t="s">
        <v>3</v>
      </c>
      <c r="C6" s="6" t="s">
        <v>4</v>
      </c>
      <c r="D6" s="6" t="s">
        <v>5</v>
      </c>
    </row>
    <row r="7" spans="1:6" ht="15" customHeight="1" x14ac:dyDescent="0.25">
      <c r="A7" s="8" t="s">
        <v>6</v>
      </c>
      <c r="B7" s="9"/>
      <c r="C7" s="9"/>
      <c r="D7" s="9"/>
    </row>
    <row r="8" spans="1:6" ht="15" customHeight="1" x14ac:dyDescent="0.25">
      <c r="A8" s="10" t="s">
        <v>7</v>
      </c>
      <c r="B8" s="11">
        <f>'[1]TB - Rounded'!J30+1</f>
        <v>1665963</v>
      </c>
      <c r="C8" s="12">
        <v>0</v>
      </c>
      <c r="D8" s="11">
        <f>SUM(B8:C8)</f>
        <v>1665963</v>
      </c>
    </row>
    <row r="9" spans="1:6" ht="15" customHeight="1" x14ac:dyDescent="0.25">
      <c r="A9" s="10" t="s">
        <v>8</v>
      </c>
      <c r="B9" s="13">
        <f>'[1]TB - Rounded'!J34-1</f>
        <v>1527675</v>
      </c>
      <c r="C9" s="12">
        <v>0</v>
      </c>
      <c r="D9" s="13">
        <f>SUM(B9:C9)</f>
        <v>1527675</v>
      </c>
    </row>
    <row r="10" spans="1:6" ht="15" customHeight="1" x14ac:dyDescent="0.25">
      <c r="A10" s="10" t="s">
        <v>9</v>
      </c>
      <c r="B10" s="13">
        <f>'[1]TB - Rounded'!J25+1</f>
        <v>2200527</v>
      </c>
      <c r="C10" s="12">
        <v>0</v>
      </c>
      <c r="D10" s="13">
        <f>SUM(B10:C10)</f>
        <v>2200527</v>
      </c>
    </row>
    <row r="11" spans="1:6" ht="15" customHeight="1" x14ac:dyDescent="0.25">
      <c r="A11" s="10" t="s">
        <v>10</v>
      </c>
      <c r="B11" s="13">
        <v>693654</v>
      </c>
      <c r="C11" s="13">
        <f>B11</f>
        <v>693654</v>
      </c>
      <c r="D11" s="14">
        <v>0</v>
      </c>
      <c r="E11" s="15"/>
      <c r="F11" s="15"/>
    </row>
    <row r="12" spans="1:6" ht="15" customHeight="1" x14ac:dyDescent="0.25">
      <c r="A12" s="10" t="s">
        <v>11</v>
      </c>
      <c r="B12" s="13">
        <v>882513</v>
      </c>
      <c r="C12" s="13">
        <f>B12</f>
        <v>882513</v>
      </c>
      <c r="D12" s="16">
        <f>B12-C12</f>
        <v>0</v>
      </c>
      <c r="E12" s="15"/>
      <c r="F12" s="15"/>
    </row>
    <row r="13" spans="1:6" ht="15" customHeight="1" x14ac:dyDescent="0.25">
      <c r="A13" s="10" t="s">
        <v>12</v>
      </c>
      <c r="B13" s="13">
        <f>29542</f>
        <v>29542</v>
      </c>
      <c r="C13" s="13">
        <f>B13</f>
        <v>29542</v>
      </c>
      <c r="D13" s="14">
        <v>0</v>
      </c>
    </row>
    <row r="14" spans="1:6" ht="15" customHeight="1" x14ac:dyDescent="0.25">
      <c r="A14" s="10" t="s">
        <v>13</v>
      </c>
      <c r="B14" s="17">
        <f>'Equity YTD-4'!B34</f>
        <v>51080</v>
      </c>
      <c r="C14" s="12">
        <v>0</v>
      </c>
      <c r="D14" s="13">
        <f>SUM(B14:C14)</f>
        <v>51080</v>
      </c>
    </row>
    <row r="15" spans="1:6" ht="15" customHeight="1" x14ac:dyDescent="0.25">
      <c r="A15" s="10" t="s">
        <v>14</v>
      </c>
      <c r="B15" s="13">
        <f>77510-61355+1</f>
        <v>16156</v>
      </c>
      <c r="C15" s="13">
        <f>B15</f>
        <v>16156</v>
      </c>
      <c r="D15" s="14">
        <f>B15-C15</f>
        <v>0</v>
      </c>
    </row>
    <row r="16" spans="1:6" ht="15" customHeight="1" x14ac:dyDescent="0.2">
      <c r="A16" s="10" t="s">
        <v>15</v>
      </c>
      <c r="B16" s="13">
        <f>'[1]TB - Rounded'!J54+882000</f>
        <v>895657</v>
      </c>
      <c r="C16" s="13">
        <v>882000</v>
      </c>
      <c r="D16" s="13">
        <f>B16-C16</f>
        <v>13657</v>
      </c>
    </row>
    <row r="17" spans="1:4" ht="15" customHeight="1" x14ac:dyDescent="0.25">
      <c r="A17" s="10" t="s">
        <v>16</v>
      </c>
      <c r="B17" s="13">
        <f>17949-13666</f>
        <v>4283</v>
      </c>
      <c r="C17" s="13">
        <f>B17</f>
        <v>4283</v>
      </c>
      <c r="D17" s="12">
        <f>B17-C17</f>
        <v>0</v>
      </c>
    </row>
    <row r="18" spans="1:4" ht="15" customHeight="1" x14ac:dyDescent="0.2">
      <c r="A18" s="10" t="s">
        <v>17</v>
      </c>
      <c r="B18" s="13">
        <f>'[1]TB - Rounded'!J46+74</f>
        <v>86045</v>
      </c>
      <c r="C18" s="13">
        <v>74</v>
      </c>
      <c r="D18" s="13">
        <f>B18-C18</f>
        <v>85971</v>
      </c>
    </row>
    <row r="19" spans="1:4" ht="15" customHeight="1" x14ac:dyDescent="0.25">
      <c r="A19" s="18" t="s">
        <v>18</v>
      </c>
      <c r="B19" s="19">
        <f>SUM(B8:B18)</f>
        <v>8053095</v>
      </c>
      <c r="C19" s="19">
        <f>SUM(C8:C18)</f>
        <v>2508222</v>
      </c>
      <c r="D19" s="19">
        <f>SUM(D8:D18)</f>
        <v>5544873</v>
      </c>
    </row>
    <row r="20" spans="1:4" ht="15" customHeight="1" x14ac:dyDescent="0.25">
      <c r="A20" s="18"/>
      <c r="B20" s="20"/>
      <c r="C20" s="20"/>
      <c r="D20" s="21"/>
    </row>
    <row r="21" spans="1:4" ht="15" customHeight="1" x14ac:dyDescent="0.25">
      <c r="A21" s="22" t="s">
        <v>19</v>
      </c>
      <c r="B21" s="23"/>
      <c r="C21" s="23"/>
      <c r="D21" s="23"/>
    </row>
    <row r="22" spans="1:4" ht="15" customHeight="1" x14ac:dyDescent="0.2">
      <c r="A22" s="10" t="s">
        <v>20</v>
      </c>
      <c r="B22" s="23"/>
      <c r="C22" s="24">
        <f>-'[1]TB - Rounded'!J161-1</f>
        <v>44716</v>
      </c>
      <c r="D22" s="23"/>
    </row>
    <row r="23" spans="1:4" ht="15" customHeight="1" x14ac:dyDescent="0.2">
      <c r="A23" s="10" t="s">
        <v>21</v>
      </c>
      <c r="B23" s="23"/>
      <c r="C23" s="24">
        <f>-'[1]TB - Rounded'!J167</f>
        <v>131233</v>
      </c>
      <c r="D23" s="23"/>
    </row>
    <row r="24" spans="1:4" ht="15" customHeight="1" x14ac:dyDescent="0.2">
      <c r="A24" s="10" t="s">
        <v>22</v>
      </c>
      <c r="B24" s="23"/>
      <c r="C24" s="24">
        <f>-'[1]TB - Rounded'!J173-1</f>
        <v>55344</v>
      </c>
      <c r="D24" s="21"/>
    </row>
    <row r="25" spans="1:4" ht="15" customHeight="1" x14ac:dyDescent="0.2">
      <c r="A25" s="10" t="s">
        <v>23</v>
      </c>
      <c r="B25" s="23"/>
      <c r="C25" s="24">
        <f>-'[1]TB - Rounded'!J131</f>
        <v>8569</v>
      </c>
      <c r="D25" s="21"/>
    </row>
    <row r="26" spans="1:4" ht="15" customHeight="1" x14ac:dyDescent="0.2">
      <c r="A26" s="10" t="s">
        <v>24</v>
      </c>
      <c r="B26" s="23"/>
      <c r="C26" s="25">
        <f>-'[1]TB - Rounded'!J127</f>
        <v>1956</v>
      </c>
      <c r="D26" s="21"/>
    </row>
    <row r="27" spans="1:4" ht="15" customHeight="1" x14ac:dyDescent="0.2">
      <c r="A27" s="10"/>
      <c r="B27" s="26"/>
      <c r="C27" s="23"/>
      <c r="D27" s="21"/>
    </row>
    <row r="28" spans="1:4" ht="15" customHeight="1" x14ac:dyDescent="0.25">
      <c r="A28" s="18" t="s">
        <v>25</v>
      </c>
      <c r="B28" s="23"/>
      <c r="C28" s="23"/>
      <c r="D28" s="27">
        <f>SUM(C22:C26)</f>
        <v>241818</v>
      </c>
    </row>
    <row r="29" spans="1:4" ht="15" customHeight="1" x14ac:dyDescent="0.2">
      <c r="A29" s="28"/>
      <c r="B29" s="23"/>
      <c r="C29" s="23"/>
      <c r="D29" s="23"/>
    </row>
    <row r="30" spans="1:4" ht="15" customHeight="1" x14ac:dyDescent="0.25">
      <c r="A30" s="22" t="s">
        <v>26</v>
      </c>
      <c r="B30" s="23"/>
      <c r="C30" s="23"/>
      <c r="D30" s="23"/>
    </row>
    <row r="31" spans="1:4" ht="15" customHeight="1" x14ac:dyDescent="0.2">
      <c r="A31" s="10" t="s">
        <v>27</v>
      </c>
      <c r="B31" s="23"/>
      <c r="C31" s="24">
        <f>'Equity YTD-4'!F42</f>
        <v>2581895</v>
      </c>
      <c r="D31" s="23"/>
    </row>
    <row r="32" spans="1:4" ht="15" customHeight="1" x14ac:dyDescent="0.2">
      <c r="A32" s="10" t="s">
        <v>28</v>
      </c>
      <c r="B32" s="23"/>
      <c r="C32" s="24">
        <f>'Losses Incurred YTD-10'!F18</f>
        <v>416486</v>
      </c>
      <c r="D32" s="21"/>
    </row>
    <row r="33" spans="1:6" ht="15" customHeight="1" x14ac:dyDescent="0.2">
      <c r="A33" s="10" t="s">
        <v>29</v>
      </c>
      <c r="B33" s="23"/>
      <c r="C33" s="24">
        <f>'Losses Incurred YTD-10'!F24</f>
        <v>294924</v>
      </c>
      <c r="D33" s="21"/>
    </row>
    <row r="34" spans="1:6" ht="15" customHeight="1" x14ac:dyDescent="0.2">
      <c r="A34" s="10" t="s">
        <v>30</v>
      </c>
      <c r="B34" s="23"/>
      <c r="C34" s="24">
        <f>'[2]Unpaid Loss Expense Reserves-14'!E12</f>
        <v>122041</v>
      </c>
      <c r="D34" s="21"/>
    </row>
    <row r="35" spans="1:6" ht="15" customHeight="1" x14ac:dyDescent="0.25">
      <c r="A35" s="10" t="s">
        <v>31</v>
      </c>
      <c r="B35" s="20"/>
      <c r="C35" s="24">
        <f>'[2]Unpaid Loss Expense Reserves-14'!E19</f>
        <v>84403</v>
      </c>
      <c r="D35" s="21"/>
    </row>
    <row r="36" spans="1:6" ht="15" customHeight="1" x14ac:dyDescent="0.2">
      <c r="A36" s="10" t="s">
        <v>32</v>
      </c>
      <c r="B36" s="23"/>
      <c r="C36" s="24">
        <f>'Equity YTD-4'!F45</f>
        <v>131083</v>
      </c>
      <c r="D36" s="23"/>
    </row>
    <row r="37" spans="1:6" ht="15" customHeight="1" x14ac:dyDescent="0.2">
      <c r="A37" s="10" t="s">
        <v>33</v>
      </c>
      <c r="B37" s="23"/>
      <c r="C37" s="25">
        <f>'Equity YTD-4'!F46</f>
        <v>102161</v>
      </c>
      <c r="D37" s="23"/>
    </row>
    <row r="38" spans="1:6" ht="15" customHeight="1" x14ac:dyDescent="0.2">
      <c r="A38" s="10"/>
      <c r="B38" s="21"/>
      <c r="C38" s="23"/>
      <c r="D38" s="23"/>
    </row>
    <row r="39" spans="1:6" ht="15" customHeight="1" x14ac:dyDescent="0.25">
      <c r="A39" s="29" t="s">
        <v>34</v>
      </c>
      <c r="B39" s="23"/>
      <c r="C39" s="20"/>
      <c r="D39" s="27">
        <f>SUM(C31:C37)</f>
        <v>3732993</v>
      </c>
    </row>
    <row r="40" spans="1:6" ht="15" customHeight="1" x14ac:dyDescent="0.25">
      <c r="A40" s="29"/>
      <c r="B40" s="23"/>
      <c r="C40" s="20"/>
      <c r="D40" s="30"/>
    </row>
    <row r="41" spans="1:6" ht="15" customHeight="1" x14ac:dyDescent="0.25">
      <c r="A41" s="18" t="s">
        <v>35</v>
      </c>
      <c r="B41" s="23"/>
      <c r="C41" s="20"/>
      <c r="D41" s="31">
        <f>D28+D39</f>
        <v>3974811</v>
      </c>
    </row>
    <row r="42" spans="1:6" ht="15" customHeight="1" x14ac:dyDescent="0.25">
      <c r="A42" s="28"/>
      <c r="B42" s="23"/>
      <c r="C42" s="20"/>
      <c r="D42" s="23"/>
    </row>
    <row r="43" spans="1:6" ht="15" customHeight="1" x14ac:dyDescent="0.25">
      <c r="A43" s="22" t="s">
        <v>36</v>
      </c>
      <c r="B43" s="23"/>
      <c r="C43" s="20"/>
      <c r="D43" s="23"/>
    </row>
    <row r="44" spans="1:6" ht="15" customHeight="1" x14ac:dyDescent="0.25">
      <c r="A44" s="10" t="s">
        <v>37</v>
      </c>
      <c r="B44" s="23"/>
      <c r="C44" s="20"/>
      <c r="D44" s="32">
        <f>D19-D41</f>
        <v>1570062</v>
      </c>
      <c r="E44" s="33"/>
      <c r="F44" s="34"/>
    </row>
    <row r="45" spans="1:6" ht="15" customHeight="1" x14ac:dyDescent="0.25">
      <c r="A45" s="28"/>
      <c r="B45" s="20"/>
      <c r="C45" s="20"/>
      <c r="D45" s="23"/>
    </row>
    <row r="46" spans="1:6" ht="15" customHeight="1" thickBot="1" x14ac:dyDescent="0.3">
      <c r="A46" s="29" t="s">
        <v>38</v>
      </c>
      <c r="B46" s="23"/>
      <c r="C46" s="23"/>
      <c r="D46" s="35">
        <f>D41+D44</f>
        <v>5544873</v>
      </c>
    </row>
    <row r="47" spans="1:6" ht="15" customHeight="1" thickTop="1" x14ac:dyDescent="0.2">
      <c r="A47" s="36"/>
      <c r="B47" s="37"/>
      <c r="C47" s="37"/>
      <c r="D47" s="37"/>
    </row>
    <row r="48" spans="1:6" ht="15" customHeight="1" x14ac:dyDescent="0.2">
      <c r="D48" s="37"/>
    </row>
    <row r="49" spans="2:4" ht="15" customHeight="1" x14ac:dyDescent="0.2">
      <c r="D49" s="37"/>
    </row>
    <row r="50" spans="2:4" ht="15" customHeight="1" x14ac:dyDescent="0.2">
      <c r="D50" s="37"/>
    </row>
    <row r="51" spans="2:4" ht="15" customHeight="1" x14ac:dyDescent="0.2">
      <c r="D51" s="37"/>
    </row>
    <row r="52" spans="2:4" ht="15" customHeight="1" x14ac:dyDescent="0.2">
      <c r="D52" s="37"/>
    </row>
    <row r="56" spans="2:4" s="39" customFormat="1" ht="15" customHeight="1" x14ac:dyDescent="0.25">
      <c r="B56" s="40"/>
      <c r="D56" s="41"/>
    </row>
    <row r="57" spans="2:4" s="42" customFormat="1" ht="15" customHeight="1" x14ac:dyDescent="0.2">
      <c r="B57" s="43"/>
      <c r="C57" s="43"/>
      <c r="D57" s="43"/>
    </row>
  </sheetData>
  <mergeCells count="4">
    <mergeCell ref="A1:D1"/>
    <mergeCell ref="A2:D2"/>
    <mergeCell ref="A3:D3"/>
    <mergeCell ref="A4:D4"/>
  </mergeCells>
  <printOptions horizontalCentered="1"/>
  <pageMargins left="0.25" right="0.25" top="0.5" bottom="0.5" header="0.25" footer="0.25"/>
  <pageSetup scale="80" orientation="portrait" r:id="rId1"/>
  <headerFooter alignWithMargins="0">
    <oddFooter>&amp;C&amp;"Century Schoolbook,Regular"Page 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7A23-F35C-4623-BE64-BFE1DB32DB31}">
  <dimension ref="A1:F74"/>
  <sheetViews>
    <sheetView workbookViewId="0">
      <selection sqref="A1:F1"/>
    </sheetView>
  </sheetViews>
  <sheetFormatPr defaultColWidth="15.7109375" defaultRowHeight="15" customHeight="1" x14ac:dyDescent="0.25"/>
  <cols>
    <col min="1" max="1" width="59" style="239" customWidth="1"/>
    <col min="2" max="4" width="16.7109375" style="262" customWidth="1"/>
    <col min="5" max="6" width="16.7109375" style="256" customWidth="1"/>
    <col min="7" max="16384" width="15.7109375" style="34"/>
  </cols>
  <sheetData>
    <row r="1" spans="1:6" s="232" customFormat="1" ht="24.95" customHeight="1" x14ac:dyDescent="0.35">
      <c r="A1" s="310" t="s">
        <v>0</v>
      </c>
      <c r="B1" s="310"/>
      <c r="C1" s="310"/>
      <c r="D1" s="310"/>
      <c r="E1" s="310"/>
      <c r="F1" s="310"/>
    </row>
    <row r="2" spans="1:6" s="235" customFormat="1" ht="15" customHeight="1" x14ac:dyDescent="0.25">
      <c r="A2" s="233"/>
      <c r="B2" s="234"/>
      <c r="C2" s="234"/>
      <c r="D2" s="234"/>
      <c r="E2" s="234"/>
      <c r="F2" s="234"/>
    </row>
    <row r="3" spans="1:6" s="236" customFormat="1" ht="15" customHeight="1" x14ac:dyDescent="0.2">
      <c r="A3" s="311" t="s">
        <v>187</v>
      </c>
      <c r="B3" s="311"/>
      <c r="C3" s="311"/>
      <c r="D3" s="311"/>
      <c r="E3" s="311"/>
      <c r="F3" s="311"/>
    </row>
    <row r="4" spans="1:6" s="236" customFormat="1" ht="15" customHeight="1" x14ac:dyDescent="0.2">
      <c r="A4" s="311" t="s">
        <v>199</v>
      </c>
      <c r="B4" s="311"/>
      <c r="C4" s="311"/>
      <c r="D4" s="311"/>
      <c r="E4" s="311"/>
      <c r="F4" s="311"/>
    </row>
    <row r="5" spans="1:6" s="238" customFormat="1" ht="15" customHeight="1" x14ac:dyDescent="0.25">
      <c r="A5" s="233"/>
      <c r="B5" s="237"/>
      <c r="C5" s="237"/>
      <c r="D5" s="237"/>
      <c r="E5" s="234"/>
      <c r="F5" s="234"/>
    </row>
    <row r="6" spans="1:6" ht="30" customHeight="1" x14ac:dyDescent="0.25">
      <c r="B6" s="190" t="s">
        <v>71</v>
      </c>
      <c r="C6" s="190" t="s">
        <v>72</v>
      </c>
      <c r="D6" s="190" t="s">
        <v>73</v>
      </c>
      <c r="E6" s="190" t="s">
        <v>74</v>
      </c>
      <c r="F6" s="191" t="s">
        <v>75</v>
      </c>
    </row>
    <row r="7" spans="1:6" ht="15" customHeight="1" x14ac:dyDescent="0.25">
      <c r="A7" s="240" t="s">
        <v>188</v>
      </c>
      <c r="B7" s="241"/>
      <c r="C7" s="241"/>
      <c r="D7" s="241"/>
      <c r="E7" s="241"/>
      <c r="F7" s="241"/>
    </row>
    <row r="8" spans="1:6" ht="15" customHeight="1" x14ac:dyDescent="0.25">
      <c r="A8" s="240" t="s">
        <v>189</v>
      </c>
      <c r="B8" s="242"/>
      <c r="C8" s="242"/>
      <c r="D8" s="242"/>
      <c r="E8" s="242"/>
      <c r="F8" s="242"/>
    </row>
    <row r="9" spans="1:6" ht="15" customHeight="1" x14ac:dyDescent="0.25">
      <c r="A9" s="243" t="s">
        <v>190</v>
      </c>
      <c r="B9" s="194">
        <f>'[2]Loss Expenses Paid YTD-16'!E21+'[1]TB - Rounded'!I281</f>
        <v>645660</v>
      </c>
      <c r="C9" s="194">
        <f>'[2]Loss Expenses Paid YTD-16'!E15+'[1]TB - Rounded'!I278</f>
        <v>283836</v>
      </c>
      <c r="D9" s="194">
        <f>'[2]Loss Expenses Paid YTD-16'!E9+'[1]TB - Rounded'!I275</f>
        <v>28696</v>
      </c>
      <c r="E9" s="160">
        <v>0</v>
      </c>
      <c r="F9" s="194">
        <f>SUM(B9:E9)</f>
        <v>958192</v>
      </c>
    </row>
    <row r="10" spans="1:6" ht="15" customHeight="1" x14ac:dyDescent="0.25">
      <c r="A10" s="243" t="s">
        <v>163</v>
      </c>
      <c r="B10" s="198">
        <f>'[2]Loss Expenses Paid YTD-16'!E22+'[1]TB - Rounded'!I282</f>
        <v>193369</v>
      </c>
      <c r="C10" s="198">
        <f>'[2]Loss Expenses Paid YTD-16'!E16+'[1]TB - Rounded'!I279</f>
        <v>176013</v>
      </c>
      <c r="D10" s="197">
        <f>'[2]Loss Expenses Paid YTD-16'!E10+'[1]TB - Rounded'!I276</f>
        <v>-22643</v>
      </c>
      <c r="E10" s="160">
        <v>0</v>
      </c>
      <c r="F10" s="198">
        <f>SUM(B10:E10)</f>
        <v>346739</v>
      </c>
    </row>
    <row r="11" spans="1:6" ht="15" customHeight="1" x14ac:dyDescent="0.25">
      <c r="A11" s="243" t="s">
        <v>164</v>
      </c>
      <c r="B11" s="160">
        <f>'[2]Loss Expenses Paid YTD-16'!E23</f>
        <v>0</v>
      </c>
      <c r="C11" s="160">
        <f>'[2]Loss Expenses Paid YTD-16'!E17</f>
        <v>0</v>
      </c>
      <c r="D11" s="160">
        <f>'[2]Loss Expenses Paid YTD-16'!E11</f>
        <v>0</v>
      </c>
      <c r="E11" s="160">
        <v>0</v>
      </c>
      <c r="F11" s="160">
        <f>SUM(B11:E11)</f>
        <v>0</v>
      </c>
    </row>
    <row r="12" spans="1:6" ht="15" customHeight="1" thickBot="1" x14ac:dyDescent="0.3">
      <c r="A12" s="244" t="s">
        <v>165</v>
      </c>
      <c r="B12" s="200">
        <f>SUM(B9:B11)</f>
        <v>839029</v>
      </c>
      <c r="C12" s="200">
        <f>SUM(C9:C11)</f>
        <v>459849</v>
      </c>
      <c r="D12" s="103">
        <f>SUM(D9:D11)</f>
        <v>6053</v>
      </c>
      <c r="E12" s="201">
        <f>SUM(E9:E11)</f>
        <v>0</v>
      </c>
      <c r="F12" s="202">
        <f>SUM(F9:F11)</f>
        <v>1304931</v>
      </c>
    </row>
    <row r="13" spans="1:6" ht="15" customHeight="1" thickTop="1" x14ac:dyDescent="0.25">
      <c r="A13" s="240"/>
      <c r="B13" s="245"/>
      <c r="C13" s="245"/>
      <c r="D13" s="245"/>
      <c r="E13" s="246"/>
      <c r="F13" s="247"/>
    </row>
    <row r="14" spans="1:6" ht="15" customHeight="1" x14ac:dyDescent="0.25">
      <c r="A14" s="240" t="s">
        <v>191</v>
      </c>
      <c r="B14" s="245"/>
      <c r="C14" s="245"/>
      <c r="D14" s="245"/>
      <c r="E14" s="246"/>
      <c r="F14" s="247"/>
    </row>
    <row r="15" spans="1:6" ht="15" customHeight="1" x14ac:dyDescent="0.25">
      <c r="A15" s="243" t="s">
        <v>192</v>
      </c>
      <c r="B15" s="197">
        <f>'[2]Unpaid Loss Reserves-13'!B9</f>
        <v>333180</v>
      </c>
      <c r="C15" s="160">
        <f>'[2]Unpaid Loss Reserves-13'!C9</f>
        <v>0</v>
      </c>
      <c r="D15" s="160">
        <f>'[2]Unpaid Loss Reserves-13'!D9</f>
        <v>0</v>
      </c>
      <c r="E15" s="160">
        <v>0</v>
      </c>
      <c r="F15" s="263">
        <f>SUM(B15:E15)</f>
        <v>333180</v>
      </c>
    </row>
    <row r="16" spans="1:6" ht="15" customHeight="1" x14ac:dyDescent="0.25">
      <c r="A16" s="243" t="s">
        <v>193</v>
      </c>
      <c r="B16" s="198">
        <f>'[2]Unpaid Loss Reserves-13'!B10</f>
        <v>83306</v>
      </c>
      <c r="C16" s="160">
        <f>'[2]Unpaid Loss Reserves-13'!C10</f>
        <v>0</v>
      </c>
      <c r="D16" s="160">
        <f>'[2]Unpaid Loss Reserves-13'!D10</f>
        <v>0</v>
      </c>
      <c r="E16" s="160">
        <v>0</v>
      </c>
      <c r="F16" s="263">
        <f>SUM(B16:E16)</f>
        <v>83306</v>
      </c>
    </row>
    <row r="17" spans="1:6" ht="15" customHeight="1" x14ac:dyDescent="0.25">
      <c r="A17" s="243" t="s">
        <v>194</v>
      </c>
      <c r="B17" s="160">
        <f>'[2]Unpaid Loss Reserves-13'!B11</f>
        <v>0</v>
      </c>
      <c r="C17" s="160">
        <f>'[2]Unpaid Loss Reserves-13'!C11</f>
        <v>0</v>
      </c>
      <c r="D17" s="160">
        <f>'[2]Unpaid Loss Reserves-13'!D11</f>
        <v>0</v>
      </c>
      <c r="E17" s="160">
        <v>0</v>
      </c>
      <c r="F17" s="160">
        <f>SUM(B17:E17)</f>
        <v>0</v>
      </c>
    </row>
    <row r="18" spans="1:6" ht="15" customHeight="1" thickBot="1" x14ac:dyDescent="0.3">
      <c r="A18" s="244" t="s">
        <v>165</v>
      </c>
      <c r="B18" s="200">
        <f>SUM(B15:B17)</f>
        <v>416486</v>
      </c>
      <c r="C18" s="201">
        <f>SUM(C15:C17)</f>
        <v>0</v>
      </c>
      <c r="D18" s="201">
        <f>SUM(D15:D17)</f>
        <v>0</v>
      </c>
      <c r="E18" s="201">
        <f>SUM(E15:E17)</f>
        <v>0</v>
      </c>
      <c r="F18" s="202">
        <f>SUM(F15:F17)</f>
        <v>416486</v>
      </c>
    </row>
    <row r="19" spans="1:6" ht="15" customHeight="1" thickTop="1" x14ac:dyDescent="0.25">
      <c r="A19" s="240"/>
      <c r="B19" s="99"/>
      <c r="C19" s="99"/>
      <c r="D19" s="99"/>
      <c r="E19" s="248"/>
      <c r="F19" s="249"/>
    </row>
    <row r="20" spans="1:6" ht="15" customHeight="1" x14ac:dyDescent="0.25">
      <c r="A20" s="240" t="s">
        <v>195</v>
      </c>
      <c r="B20" s="246"/>
      <c r="C20" s="246"/>
      <c r="D20" s="246"/>
      <c r="E20" s="246"/>
      <c r="F20" s="250"/>
    </row>
    <row r="21" spans="1:6" ht="15" customHeight="1" x14ac:dyDescent="0.25">
      <c r="A21" s="243" t="s">
        <v>192</v>
      </c>
      <c r="B21" s="197">
        <f>'[2]Unpaid Loss Reserves-13'!B16</f>
        <v>235933</v>
      </c>
      <c r="C21" s="160">
        <f>'[2]Unpaid Loss Reserves-13'!C16</f>
        <v>0</v>
      </c>
      <c r="D21" s="160">
        <f>'[2]Unpaid Loss Reserves-13'!D16</f>
        <v>0</v>
      </c>
      <c r="E21" s="160">
        <v>0</v>
      </c>
      <c r="F21" s="263">
        <f>SUM(B21:E21)</f>
        <v>235933</v>
      </c>
    </row>
    <row r="22" spans="1:6" ht="15" customHeight="1" x14ac:dyDescent="0.25">
      <c r="A22" s="243" t="s">
        <v>193</v>
      </c>
      <c r="B22" s="198">
        <f>'[2]Unpaid Loss Reserves-13'!B17</f>
        <v>58991</v>
      </c>
      <c r="C22" s="160">
        <f>'[2]Unpaid Loss Reserves-13'!C17</f>
        <v>0</v>
      </c>
      <c r="D22" s="160">
        <f>'[2]Unpaid Loss Reserves-13'!D17</f>
        <v>0</v>
      </c>
      <c r="E22" s="160">
        <v>0</v>
      </c>
      <c r="F22" s="263">
        <f>SUM(B22:E22)</f>
        <v>58991</v>
      </c>
    </row>
    <row r="23" spans="1:6" ht="15" customHeight="1" x14ac:dyDescent="0.25">
      <c r="A23" s="243" t="s">
        <v>194</v>
      </c>
      <c r="B23" s="160">
        <f>'[2]Unpaid Loss Reserves-13'!B18</f>
        <v>0</v>
      </c>
      <c r="C23" s="160">
        <f>'[2]Unpaid Loss Reserves-13'!C18</f>
        <v>0</v>
      </c>
      <c r="D23" s="160">
        <f>'[2]Unpaid Loss Reserves-13'!D18</f>
        <v>0</v>
      </c>
      <c r="E23" s="160">
        <v>0</v>
      </c>
      <c r="F23" s="160">
        <f>SUM(B23:E23)</f>
        <v>0</v>
      </c>
    </row>
    <row r="24" spans="1:6" ht="15" customHeight="1" thickBot="1" x14ac:dyDescent="0.3">
      <c r="A24" s="244" t="s">
        <v>165</v>
      </c>
      <c r="B24" s="200">
        <f>SUM(B21:B23)</f>
        <v>294924</v>
      </c>
      <c r="C24" s="201">
        <f>SUM(C21:C23)</f>
        <v>0</v>
      </c>
      <c r="D24" s="201">
        <f>SUM(D21:D23)</f>
        <v>0</v>
      </c>
      <c r="E24" s="201">
        <f>SUM(E21:E23)</f>
        <v>0</v>
      </c>
      <c r="F24" s="202">
        <f>SUM(F21:F23)</f>
        <v>294924</v>
      </c>
    </row>
    <row r="25" spans="1:6" ht="15" customHeight="1" thickTop="1" x14ac:dyDescent="0.25">
      <c r="A25" s="240"/>
      <c r="B25" s="245"/>
      <c r="C25" s="245"/>
      <c r="D25" s="245"/>
      <c r="E25" s="246"/>
      <c r="F25" s="247"/>
    </row>
    <row r="26" spans="1:6" ht="15" customHeight="1" x14ac:dyDescent="0.25">
      <c r="A26" s="240" t="s">
        <v>200</v>
      </c>
      <c r="B26" s="251"/>
      <c r="C26" s="251"/>
      <c r="D26" s="251"/>
      <c r="E26" s="246"/>
      <c r="F26" s="247"/>
    </row>
    <row r="27" spans="1:6" ht="15" customHeight="1" x14ac:dyDescent="0.25">
      <c r="A27" s="240" t="s">
        <v>197</v>
      </c>
      <c r="B27" s="251"/>
      <c r="C27" s="251"/>
      <c r="D27" s="251"/>
      <c r="E27" s="246"/>
      <c r="F27" s="247"/>
    </row>
    <row r="28" spans="1:6" ht="15" customHeight="1" x14ac:dyDescent="0.25">
      <c r="A28" s="243" t="s">
        <v>192</v>
      </c>
      <c r="B28" s="160">
        <v>0</v>
      </c>
      <c r="C28" s="198">
        <v>256229</v>
      </c>
      <c r="D28" s="198">
        <v>109971</v>
      </c>
      <c r="E28" s="160">
        <v>0</v>
      </c>
      <c r="F28" s="198">
        <f>SUM(B28:E28)</f>
        <v>366200</v>
      </c>
    </row>
    <row r="29" spans="1:6" ht="15" customHeight="1" x14ac:dyDescent="0.25">
      <c r="A29" s="243" t="s">
        <v>193</v>
      </c>
      <c r="B29" s="160">
        <v>0</v>
      </c>
      <c r="C29" s="198">
        <v>128115</v>
      </c>
      <c r="D29" s="198">
        <v>22443</v>
      </c>
      <c r="E29" s="198">
        <v>10360</v>
      </c>
      <c r="F29" s="198">
        <f>SUM(B29:E29)</f>
        <v>160918</v>
      </c>
    </row>
    <row r="30" spans="1:6" ht="15" customHeight="1" x14ac:dyDescent="0.25">
      <c r="A30" s="243" t="s">
        <v>194</v>
      </c>
      <c r="B30" s="160">
        <v>0</v>
      </c>
      <c r="C30" s="160">
        <v>0</v>
      </c>
      <c r="D30" s="160">
        <v>0</v>
      </c>
      <c r="E30" s="160">
        <v>0</v>
      </c>
      <c r="F30" s="160">
        <f>SUM(B30:E30)</f>
        <v>0</v>
      </c>
    </row>
    <row r="31" spans="1:6" ht="15" customHeight="1" thickBot="1" x14ac:dyDescent="0.3">
      <c r="A31" s="244" t="s">
        <v>165</v>
      </c>
      <c r="B31" s="201">
        <f>SUM(B28:B30)</f>
        <v>0</v>
      </c>
      <c r="C31" s="200">
        <f t="shared" ref="C31:E31" si="0">SUM(C28:C30)</f>
        <v>384344</v>
      </c>
      <c r="D31" s="200">
        <f t="shared" si="0"/>
        <v>132414</v>
      </c>
      <c r="E31" s="200">
        <f t="shared" si="0"/>
        <v>10360</v>
      </c>
      <c r="F31" s="202">
        <f>SUM(F28:F30)</f>
        <v>527118</v>
      </c>
    </row>
    <row r="32" spans="1:6" s="253" customFormat="1" ht="15" customHeight="1" thickTop="1" x14ac:dyDescent="0.25">
      <c r="A32" s="240"/>
      <c r="B32" s="251"/>
      <c r="C32" s="251"/>
      <c r="D32" s="251"/>
      <c r="E32" s="251"/>
      <c r="F32" s="252"/>
    </row>
    <row r="33" spans="1:6" ht="15" customHeight="1" x14ac:dyDescent="0.25">
      <c r="A33" s="240" t="s">
        <v>198</v>
      </c>
      <c r="B33" s="245"/>
      <c r="C33" s="245"/>
      <c r="D33" s="245"/>
      <c r="E33" s="246"/>
      <c r="F33" s="247"/>
    </row>
    <row r="34" spans="1:6" ht="15" customHeight="1" x14ac:dyDescent="0.25">
      <c r="A34" s="243" t="s">
        <v>192</v>
      </c>
      <c r="B34" s="198">
        <f t="shared" ref="B34:E36" si="1">B9+B15+B21-B28</f>
        <v>1214773</v>
      </c>
      <c r="C34" s="198">
        <f t="shared" si="1"/>
        <v>27607</v>
      </c>
      <c r="D34" s="197">
        <f t="shared" si="1"/>
        <v>-81275</v>
      </c>
      <c r="E34" s="160">
        <f t="shared" si="1"/>
        <v>0</v>
      </c>
      <c r="F34" s="198">
        <f>SUM(B34:E34)</f>
        <v>1161105</v>
      </c>
    </row>
    <row r="35" spans="1:6" ht="15" customHeight="1" x14ac:dyDescent="0.2">
      <c r="A35" s="243" t="s">
        <v>193</v>
      </c>
      <c r="B35" s="198">
        <f t="shared" si="1"/>
        <v>335666</v>
      </c>
      <c r="C35" s="198">
        <f t="shared" si="1"/>
        <v>47898</v>
      </c>
      <c r="D35" s="197">
        <f t="shared" si="1"/>
        <v>-45086</v>
      </c>
      <c r="E35" s="197">
        <f t="shared" si="1"/>
        <v>-10360</v>
      </c>
      <c r="F35" s="198">
        <f>SUM(B35:E35)</f>
        <v>328118</v>
      </c>
    </row>
    <row r="36" spans="1:6" ht="15" customHeight="1" x14ac:dyDescent="0.25">
      <c r="A36" s="243" t="s">
        <v>194</v>
      </c>
      <c r="B36" s="160">
        <f t="shared" si="1"/>
        <v>0</v>
      </c>
      <c r="C36" s="160">
        <f t="shared" si="1"/>
        <v>0</v>
      </c>
      <c r="D36" s="160">
        <f t="shared" si="1"/>
        <v>0</v>
      </c>
      <c r="E36" s="160">
        <f t="shared" si="1"/>
        <v>0</v>
      </c>
      <c r="F36" s="160">
        <f>SUM(B36:E36)</f>
        <v>0</v>
      </c>
    </row>
    <row r="37" spans="1:6" ht="15" customHeight="1" thickBot="1" x14ac:dyDescent="0.3">
      <c r="A37" s="244" t="s">
        <v>165</v>
      </c>
      <c r="B37" s="254">
        <f>SUM(B34:B36)</f>
        <v>1550439</v>
      </c>
      <c r="C37" s="254">
        <f>SUM(C34:C36)</f>
        <v>75505</v>
      </c>
      <c r="D37" s="254">
        <f>SUM(D34:D36)</f>
        <v>-126361</v>
      </c>
      <c r="E37" s="254">
        <f>SUM(E34:E36)</f>
        <v>-10360</v>
      </c>
      <c r="F37" s="254">
        <f>SUM(F34:F36)</f>
        <v>1489223</v>
      </c>
    </row>
    <row r="38" spans="1:6" ht="15" customHeight="1" thickTop="1" x14ac:dyDescent="0.25">
      <c r="B38" s="250"/>
      <c r="C38" s="250"/>
      <c r="D38" s="250"/>
      <c r="F38" s="256" t="s">
        <v>172</v>
      </c>
    </row>
    <row r="39" spans="1:6" s="261" customFormat="1" ht="15" customHeight="1" x14ac:dyDescent="0.25">
      <c r="A39" s="258"/>
      <c r="B39" s="259"/>
      <c r="C39" s="259"/>
      <c r="D39" s="259"/>
      <c r="E39" s="260"/>
      <c r="F39" s="260"/>
    </row>
    <row r="40" spans="1:6" ht="15" customHeight="1" x14ac:dyDescent="0.25">
      <c r="B40" s="241"/>
      <c r="C40" s="241"/>
      <c r="D40" s="241"/>
    </row>
    <row r="41" spans="1:6" ht="15" customHeight="1" x14ac:dyDescent="0.25">
      <c r="B41" s="241"/>
      <c r="C41" s="241"/>
      <c r="D41" s="241"/>
    </row>
    <row r="42" spans="1:6" ht="15" customHeight="1" x14ac:dyDescent="0.25">
      <c r="B42" s="241"/>
      <c r="C42" s="241"/>
      <c r="D42" s="241"/>
    </row>
    <row r="43" spans="1:6" ht="15" customHeight="1" x14ac:dyDescent="0.2">
      <c r="A43" s="233"/>
      <c r="B43" s="241"/>
      <c r="C43" s="241"/>
      <c r="D43" s="241"/>
    </row>
    <row r="44" spans="1:6" ht="15" customHeight="1" x14ac:dyDescent="0.2">
      <c r="A44" s="233"/>
      <c r="B44" s="241"/>
      <c r="C44" s="241"/>
      <c r="D44" s="241"/>
    </row>
    <row r="45" spans="1:6" ht="15" customHeight="1" x14ac:dyDescent="0.2">
      <c r="A45" s="233"/>
      <c r="B45" s="241"/>
      <c r="C45" s="241"/>
      <c r="D45" s="241"/>
    </row>
    <row r="46" spans="1:6" ht="15" customHeight="1" x14ac:dyDescent="0.2">
      <c r="A46" s="233"/>
      <c r="B46" s="241"/>
      <c r="C46" s="241"/>
      <c r="D46" s="241"/>
    </row>
    <row r="47" spans="1:6" ht="15" customHeight="1" x14ac:dyDescent="0.2">
      <c r="A47" s="233"/>
      <c r="B47" s="241"/>
      <c r="C47" s="241"/>
      <c r="D47" s="241"/>
    </row>
    <row r="48" spans="1:6" ht="15" customHeight="1" x14ac:dyDescent="0.2">
      <c r="A48" s="233"/>
      <c r="B48" s="241"/>
      <c r="C48" s="241"/>
      <c r="D48" s="241"/>
    </row>
    <row r="49" spans="1:6" ht="15" customHeight="1" x14ac:dyDescent="0.2">
      <c r="A49" s="233"/>
      <c r="B49" s="241"/>
      <c r="C49" s="241"/>
      <c r="D49" s="241"/>
      <c r="E49" s="34"/>
      <c r="F49" s="34"/>
    </row>
    <row r="50" spans="1:6" ht="15" customHeight="1" x14ac:dyDescent="0.2">
      <c r="A50" s="233"/>
      <c r="B50" s="241"/>
      <c r="C50" s="241"/>
      <c r="D50" s="241"/>
      <c r="E50" s="34"/>
      <c r="F50" s="34"/>
    </row>
    <row r="51" spans="1:6" ht="15" customHeight="1" x14ac:dyDescent="0.2">
      <c r="A51" s="233"/>
      <c r="B51" s="241"/>
      <c r="C51" s="241"/>
      <c r="D51" s="241"/>
      <c r="E51" s="34"/>
      <c r="F51" s="34"/>
    </row>
    <row r="52" spans="1:6" ht="15" customHeight="1" x14ac:dyDescent="0.2">
      <c r="A52" s="233"/>
      <c r="B52" s="241"/>
      <c r="C52" s="241"/>
      <c r="D52" s="241"/>
      <c r="E52" s="34"/>
      <c r="F52" s="34"/>
    </row>
    <row r="53" spans="1:6" ht="15" customHeight="1" x14ac:dyDescent="0.2">
      <c r="A53" s="233"/>
      <c r="B53" s="241"/>
      <c r="C53" s="241"/>
      <c r="D53" s="241"/>
      <c r="E53" s="34"/>
      <c r="F53" s="34"/>
    </row>
    <row r="54" spans="1:6" ht="15" customHeight="1" x14ac:dyDescent="0.2">
      <c r="A54" s="233"/>
      <c r="B54" s="241"/>
      <c r="C54" s="241"/>
      <c r="D54" s="241"/>
      <c r="E54" s="34"/>
      <c r="F54" s="34"/>
    </row>
    <row r="55" spans="1:6" ht="15" customHeight="1" x14ac:dyDescent="0.25">
      <c r="A55" s="233"/>
      <c r="E55" s="34"/>
      <c r="F55" s="34"/>
    </row>
    <row r="56" spans="1:6" ht="15" customHeight="1" x14ac:dyDescent="0.25">
      <c r="A56" s="233"/>
      <c r="E56" s="34"/>
      <c r="F56" s="34"/>
    </row>
    <row r="57" spans="1:6" ht="15" customHeight="1" x14ac:dyDescent="0.25">
      <c r="A57" s="233"/>
      <c r="E57" s="34"/>
      <c r="F57" s="34"/>
    </row>
    <row r="58" spans="1:6" ht="15" customHeight="1" x14ac:dyDescent="0.25">
      <c r="A58" s="233"/>
      <c r="E58" s="34"/>
      <c r="F58" s="34"/>
    </row>
    <row r="59" spans="1:6" ht="15" customHeight="1" x14ac:dyDescent="0.25">
      <c r="A59" s="233"/>
      <c r="E59" s="34"/>
      <c r="F59" s="34"/>
    </row>
    <row r="60" spans="1:6" ht="15" customHeight="1" x14ac:dyDescent="0.25">
      <c r="A60" s="233"/>
      <c r="E60" s="34"/>
      <c r="F60" s="34"/>
    </row>
    <row r="61" spans="1:6" ht="15" customHeight="1" x14ac:dyDescent="0.25">
      <c r="A61" s="233"/>
      <c r="E61" s="34"/>
      <c r="F61" s="34"/>
    </row>
    <row r="62" spans="1:6" ht="15" customHeight="1" x14ac:dyDescent="0.25">
      <c r="A62" s="233"/>
      <c r="E62" s="34"/>
      <c r="F62" s="34"/>
    </row>
    <row r="63" spans="1:6" ht="15" customHeight="1" x14ac:dyDescent="0.25">
      <c r="A63" s="233"/>
      <c r="E63" s="34"/>
      <c r="F63" s="34"/>
    </row>
    <row r="64" spans="1:6" ht="15" customHeight="1" x14ac:dyDescent="0.25">
      <c r="A64" s="233"/>
      <c r="E64" s="34"/>
      <c r="F64" s="34"/>
    </row>
    <row r="65" spans="1:6" ht="15" customHeight="1" x14ac:dyDescent="0.2">
      <c r="A65" s="233"/>
      <c r="B65" s="34"/>
      <c r="C65" s="34"/>
      <c r="D65" s="34"/>
      <c r="E65" s="34"/>
      <c r="F65" s="34"/>
    </row>
    <row r="66" spans="1:6" ht="15" customHeight="1" x14ac:dyDescent="0.2">
      <c r="A66" s="233"/>
      <c r="B66" s="34"/>
      <c r="C66" s="34"/>
      <c r="D66" s="34"/>
      <c r="E66" s="34"/>
      <c r="F66" s="34"/>
    </row>
    <row r="67" spans="1:6" ht="15" customHeight="1" x14ac:dyDescent="0.2">
      <c r="A67" s="233"/>
      <c r="B67" s="34"/>
      <c r="C67" s="34"/>
      <c r="D67" s="34"/>
      <c r="E67" s="34"/>
      <c r="F67" s="34"/>
    </row>
    <row r="68" spans="1:6" ht="15" customHeight="1" x14ac:dyDescent="0.2">
      <c r="A68" s="233"/>
      <c r="B68" s="34"/>
      <c r="C68" s="34"/>
      <c r="D68" s="34"/>
      <c r="E68" s="34"/>
      <c r="F68" s="34"/>
    </row>
    <row r="69" spans="1:6" ht="15" customHeight="1" x14ac:dyDescent="0.2">
      <c r="A69" s="233"/>
      <c r="B69" s="34"/>
      <c r="C69" s="34"/>
      <c r="D69" s="34"/>
      <c r="E69" s="34"/>
      <c r="F69" s="34"/>
    </row>
    <row r="70" spans="1:6" ht="15" customHeight="1" x14ac:dyDescent="0.2">
      <c r="A70" s="233"/>
      <c r="B70" s="34"/>
      <c r="C70" s="34"/>
      <c r="D70" s="34"/>
      <c r="E70" s="34"/>
      <c r="F70" s="34"/>
    </row>
    <row r="71" spans="1:6" ht="15" customHeight="1" x14ac:dyDescent="0.2">
      <c r="A71" s="233"/>
      <c r="B71" s="34"/>
      <c r="C71" s="34"/>
      <c r="D71" s="34"/>
      <c r="E71" s="34"/>
      <c r="F71" s="34"/>
    </row>
    <row r="72" spans="1:6" ht="15" customHeight="1" x14ac:dyDescent="0.2">
      <c r="A72" s="233"/>
      <c r="B72" s="34"/>
      <c r="C72" s="34"/>
      <c r="D72" s="34"/>
      <c r="E72" s="34"/>
      <c r="F72" s="34"/>
    </row>
    <row r="73" spans="1:6" ht="15" customHeight="1" x14ac:dyDescent="0.2">
      <c r="A73" s="233"/>
      <c r="B73" s="34"/>
      <c r="C73" s="34"/>
      <c r="D73" s="34"/>
      <c r="E73" s="34"/>
      <c r="F73" s="34"/>
    </row>
    <row r="74" spans="1:6" ht="15" customHeight="1" x14ac:dyDescent="0.2">
      <c r="A74" s="233"/>
      <c r="B74" s="34"/>
      <c r="C74" s="34"/>
      <c r="D74" s="34"/>
      <c r="E74" s="34"/>
      <c r="F74" s="34"/>
    </row>
  </sheetData>
  <mergeCells count="3">
    <mergeCell ref="A1:F1"/>
    <mergeCell ref="A3:F3"/>
    <mergeCell ref="A4:F4"/>
  </mergeCells>
  <printOptions horizontalCentered="1"/>
  <pageMargins left="0.25" right="0.25" top="0.5" bottom="0.5" header="0.25" footer="0.25"/>
  <pageSetup scale="80" orientation="landscape" r:id="rId1"/>
  <headerFooter alignWithMargins="0">
    <oddFooter xml:space="preserve">&amp;CPage 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3B08-155F-43F0-8437-EB4CAC1C4779}">
  <dimension ref="A1:W79"/>
  <sheetViews>
    <sheetView workbookViewId="0"/>
  </sheetViews>
  <sheetFormatPr defaultColWidth="15.7109375" defaultRowHeight="15" customHeight="1" x14ac:dyDescent="0.25"/>
  <cols>
    <col min="1" max="1" width="45.7109375" style="7" customWidth="1"/>
    <col min="2" max="2" width="19" style="217" customWidth="1"/>
    <col min="3" max="3" width="18.42578125" style="217" customWidth="1"/>
    <col min="4" max="4" width="18.140625" style="217" customWidth="1"/>
    <col min="5" max="5" width="19.28515625" style="76" customWidth="1"/>
    <col min="6" max="6" width="20.7109375" style="76" customWidth="1"/>
    <col min="7" max="7" width="15.7109375" style="76" customWidth="1"/>
    <col min="8" max="16384" width="15.7109375" style="7"/>
  </cols>
  <sheetData>
    <row r="1" spans="1:22" s="181" customFormat="1" ht="30" customHeight="1" x14ac:dyDescent="0.35">
      <c r="A1" s="264" t="s">
        <v>0</v>
      </c>
      <c r="B1" s="265"/>
      <c r="C1" s="265"/>
      <c r="D1" s="265"/>
      <c r="E1" s="266"/>
      <c r="F1" s="267"/>
      <c r="G1" s="268"/>
    </row>
    <row r="2" spans="1:22" ht="15" customHeight="1" x14ac:dyDescent="0.3">
      <c r="A2" s="86"/>
      <c r="B2" s="269"/>
      <c r="C2" s="269"/>
      <c r="D2" s="269"/>
      <c r="E2" s="269"/>
      <c r="F2" s="134"/>
    </row>
    <row r="3" spans="1:22" s="84" customFormat="1" ht="15" customHeight="1" x14ac:dyDescent="0.25">
      <c r="A3" s="270" t="s">
        <v>201</v>
      </c>
      <c r="B3" s="271"/>
      <c r="C3" s="271"/>
      <c r="D3" s="271"/>
      <c r="E3" s="272"/>
      <c r="F3" s="273"/>
      <c r="G3" s="132"/>
    </row>
    <row r="4" spans="1:22" s="84" customFormat="1" ht="15" customHeight="1" x14ac:dyDescent="0.25">
      <c r="A4" s="270" t="s">
        <v>202</v>
      </c>
      <c r="B4" s="271"/>
      <c r="C4" s="271"/>
      <c r="D4" s="271"/>
      <c r="E4" s="272"/>
      <c r="F4" s="273"/>
      <c r="G4" s="132"/>
    </row>
    <row r="5" spans="1:22" s="84" customFormat="1" ht="15" customHeight="1" x14ac:dyDescent="0.25">
      <c r="A5" s="47" t="s">
        <v>111</v>
      </c>
      <c r="B5" s="271"/>
      <c r="C5" s="271"/>
      <c r="D5" s="271"/>
      <c r="E5" s="272"/>
      <c r="F5" s="273"/>
      <c r="G5" s="132"/>
    </row>
    <row r="6" spans="1:22" ht="15" customHeight="1" x14ac:dyDescent="0.25">
      <c r="A6" s="274"/>
      <c r="E6" s="134"/>
      <c r="F6" s="134"/>
    </row>
    <row r="7" spans="1:22" ht="30" customHeight="1" x14ac:dyDescent="0.25">
      <c r="A7" s="97"/>
      <c r="B7" s="190" t="s">
        <v>71</v>
      </c>
      <c r="C7" s="190" t="s">
        <v>72</v>
      </c>
      <c r="D7" s="190" t="s">
        <v>73</v>
      </c>
      <c r="E7" s="190" t="s">
        <v>74</v>
      </c>
      <c r="F7" s="191" t="s">
        <v>75</v>
      </c>
    </row>
    <row r="8" spans="1:22" ht="30" customHeight="1" x14ac:dyDescent="0.25">
      <c r="A8" s="275" t="s">
        <v>203</v>
      </c>
      <c r="B8" s="276"/>
      <c r="C8" s="276"/>
      <c r="D8" s="276"/>
      <c r="F8" s="277"/>
    </row>
    <row r="9" spans="1:22" ht="15" customHeight="1" x14ac:dyDescent="0.25">
      <c r="A9" s="7" t="s">
        <v>204</v>
      </c>
      <c r="B9" s="194">
        <f>'[2]Loss Expenses Paid QTD-15'!K21</f>
        <v>25092</v>
      </c>
      <c r="C9" s="194">
        <f>'[2]Loss Expenses Paid QTD-15'!K15</f>
        <v>690</v>
      </c>
      <c r="D9" s="194">
        <f>'[2]Loss Expenses Paid QTD-15'!K9</f>
        <v>1013</v>
      </c>
      <c r="E9" s="204">
        <v>0</v>
      </c>
      <c r="F9" s="194">
        <f>SUM(B9:E9)</f>
        <v>26795</v>
      </c>
      <c r="G9" s="152"/>
      <c r="H9" s="278"/>
      <c r="I9" s="278"/>
      <c r="J9" s="278"/>
      <c r="K9" s="278"/>
      <c r="L9" s="278"/>
      <c r="M9" s="278"/>
      <c r="N9" s="278"/>
      <c r="O9" s="278"/>
      <c r="P9" s="278"/>
      <c r="Q9" s="278"/>
      <c r="R9" s="278"/>
      <c r="S9" s="278"/>
      <c r="T9" s="278"/>
      <c r="U9" s="278"/>
      <c r="V9" s="278"/>
    </row>
    <row r="10" spans="1:22" s="203" customFormat="1" ht="15" customHeight="1" x14ac:dyDescent="0.25">
      <c r="A10" s="203" t="s">
        <v>205</v>
      </c>
      <c r="B10" s="279">
        <f>'[2]Loss Expenses Paid QTD-15'!K22</f>
        <v>15221</v>
      </c>
      <c r="C10" s="279">
        <f>'[2]Loss Expenses Paid QTD-15'!K16</f>
        <v>7788</v>
      </c>
      <c r="D10" s="279">
        <f>'[2]Loss Expenses Paid QTD-15'!K10</f>
        <v>603</v>
      </c>
      <c r="E10" s="204">
        <v>0</v>
      </c>
      <c r="F10" s="218">
        <f>SUM(B10:E10)</f>
        <v>23612</v>
      </c>
      <c r="G10" s="152"/>
      <c r="H10" s="280"/>
      <c r="I10" s="280"/>
      <c r="J10" s="280"/>
      <c r="K10" s="280"/>
      <c r="L10" s="280"/>
      <c r="M10" s="280"/>
      <c r="N10" s="280"/>
      <c r="O10" s="280"/>
      <c r="P10" s="280"/>
      <c r="Q10" s="280"/>
      <c r="R10" s="280"/>
      <c r="S10" s="280"/>
      <c r="T10" s="280"/>
      <c r="U10" s="280"/>
      <c r="V10" s="280"/>
    </row>
    <row r="11" spans="1:22" s="203" customFormat="1" ht="15" customHeight="1" x14ac:dyDescent="0.25">
      <c r="A11" s="203" t="s">
        <v>206</v>
      </c>
      <c r="B11" s="204">
        <f>'[2]Loss Expenses Paid QTD-15'!K23</f>
        <v>0</v>
      </c>
      <c r="C11" s="204">
        <f>'[2]Loss Expenses Paid QTD-15'!K17</f>
        <v>0</v>
      </c>
      <c r="D11" s="204">
        <f>'[2]Loss Expenses Paid QTD-15'!K11</f>
        <v>0</v>
      </c>
      <c r="E11" s="204">
        <v>0</v>
      </c>
      <c r="F11" s="204">
        <f>SUM(B11:E11)</f>
        <v>0</v>
      </c>
      <c r="G11" s="152"/>
      <c r="H11" s="280"/>
      <c r="I11" s="280"/>
      <c r="J11" s="280"/>
      <c r="K11" s="280"/>
      <c r="L11" s="280"/>
      <c r="M11" s="280"/>
      <c r="N11" s="280"/>
      <c r="O11" s="280"/>
      <c r="P11" s="280"/>
      <c r="Q11" s="280"/>
      <c r="R11" s="280"/>
      <c r="S11" s="280"/>
      <c r="T11" s="280"/>
      <c r="U11" s="280"/>
      <c r="V11" s="280"/>
    </row>
    <row r="12" spans="1:22" s="203" customFormat="1" ht="15" customHeight="1" thickBot="1" x14ac:dyDescent="0.3">
      <c r="A12" s="281" t="s">
        <v>165</v>
      </c>
      <c r="B12" s="208">
        <f>SUM(B9:B11)</f>
        <v>40313</v>
      </c>
      <c r="C12" s="282">
        <f t="shared" ref="C12:E12" si="0">SUM(C9:C11)</f>
        <v>8478</v>
      </c>
      <c r="D12" s="208">
        <f t="shared" si="0"/>
        <v>1616</v>
      </c>
      <c r="E12" s="283">
        <f t="shared" si="0"/>
        <v>0</v>
      </c>
      <c r="F12" s="284">
        <f>SUM(F9:F11)</f>
        <v>50407</v>
      </c>
      <c r="G12" s="160"/>
      <c r="H12" s="280"/>
      <c r="I12" s="280"/>
      <c r="J12" s="280"/>
      <c r="K12" s="280"/>
      <c r="L12" s="280"/>
      <c r="M12" s="280"/>
      <c r="N12" s="280"/>
      <c r="O12" s="280"/>
      <c r="P12" s="280"/>
      <c r="Q12" s="280"/>
      <c r="R12" s="280"/>
      <c r="S12" s="280"/>
      <c r="T12" s="280"/>
      <c r="U12" s="280"/>
      <c r="V12" s="280"/>
    </row>
    <row r="13" spans="1:22" s="203" customFormat="1" ht="15" customHeight="1" thickTop="1" x14ac:dyDescent="0.2">
      <c r="B13" s="206"/>
      <c r="C13" s="206"/>
      <c r="D13" s="206"/>
      <c r="E13" s="152"/>
      <c r="F13" s="76"/>
      <c r="H13" s="280"/>
      <c r="I13" s="280"/>
      <c r="J13" s="280"/>
      <c r="K13" s="280"/>
      <c r="L13" s="280"/>
      <c r="M13" s="280"/>
      <c r="N13" s="280"/>
      <c r="O13" s="280"/>
      <c r="P13" s="280"/>
      <c r="Q13" s="280"/>
      <c r="R13" s="280"/>
      <c r="S13" s="280"/>
      <c r="T13" s="280"/>
      <c r="U13" s="280"/>
      <c r="V13" s="280"/>
    </row>
    <row r="14" spans="1:22" s="203" customFormat="1" ht="30" customHeight="1" x14ac:dyDescent="0.25">
      <c r="A14" s="285" t="s">
        <v>207</v>
      </c>
      <c r="B14" s="206"/>
      <c r="C14" s="206"/>
      <c r="D14" s="206"/>
      <c r="E14" s="152"/>
      <c r="F14" s="160"/>
      <c r="G14" s="152"/>
      <c r="H14" s="280"/>
      <c r="I14" s="280"/>
      <c r="J14" s="280"/>
      <c r="K14" s="280"/>
      <c r="L14" s="280"/>
      <c r="M14" s="280"/>
      <c r="N14" s="280"/>
      <c r="O14" s="280"/>
      <c r="P14" s="280"/>
      <c r="Q14" s="280"/>
      <c r="R14" s="280"/>
      <c r="S14" s="280"/>
      <c r="T14" s="280"/>
      <c r="U14" s="280"/>
      <c r="V14" s="280"/>
    </row>
    <row r="15" spans="1:22" s="203" customFormat="1" ht="15" customHeight="1" x14ac:dyDescent="0.25">
      <c r="A15" s="7" t="s">
        <v>204</v>
      </c>
      <c r="B15" s="218">
        <f>'Loss Expenses YTD-12'!B15</f>
        <v>165151</v>
      </c>
      <c r="C15" s="204">
        <f>'Loss Expenses YTD-12'!C15</f>
        <v>0</v>
      </c>
      <c r="D15" s="204">
        <f>'Loss Expenses YTD-12'!D15</f>
        <v>0</v>
      </c>
      <c r="E15" s="204">
        <f>'Loss Expenses YTD-12'!E15</f>
        <v>0</v>
      </c>
      <c r="F15" s="218">
        <f>SUM(B15:E15)</f>
        <v>165151</v>
      </c>
      <c r="G15" s="152"/>
      <c r="H15" s="280"/>
      <c r="I15" s="280"/>
      <c r="J15" s="280"/>
      <c r="K15" s="280"/>
      <c r="L15" s="280"/>
      <c r="M15" s="280"/>
      <c r="N15" s="280"/>
      <c r="O15" s="280"/>
      <c r="P15" s="280"/>
      <c r="Q15" s="280"/>
      <c r="R15" s="280"/>
      <c r="S15" s="280"/>
      <c r="T15" s="280"/>
      <c r="U15" s="280"/>
      <c r="V15" s="280"/>
    </row>
    <row r="16" spans="1:22" s="203" customFormat="1" ht="15" customHeight="1" x14ac:dyDescent="0.25">
      <c r="A16" s="203" t="s">
        <v>205</v>
      </c>
      <c r="B16" s="218">
        <f>'Loss Expenses YTD-12'!B16</f>
        <v>41293</v>
      </c>
      <c r="C16" s="204">
        <f>'Loss Expenses YTD-12'!C16</f>
        <v>0</v>
      </c>
      <c r="D16" s="204">
        <f>'Loss Expenses YTD-12'!D16</f>
        <v>0</v>
      </c>
      <c r="E16" s="204">
        <f>'Loss Expenses YTD-12'!E16</f>
        <v>0</v>
      </c>
      <c r="F16" s="218">
        <f>SUM(B16:E16)</f>
        <v>41293</v>
      </c>
      <c r="G16" s="152"/>
      <c r="H16" s="280"/>
      <c r="I16" s="280"/>
      <c r="J16" s="280"/>
      <c r="K16" s="280"/>
      <c r="L16" s="280"/>
      <c r="M16" s="280"/>
      <c r="N16" s="280"/>
      <c r="O16" s="280"/>
      <c r="P16" s="280"/>
      <c r="Q16" s="280"/>
      <c r="R16" s="280"/>
      <c r="S16" s="280"/>
      <c r="T16" s="280"/>
      <c r="U16" s="280"/>
      <c r="V16" s="280"/>
    </row>
    <row r="17" spans="1:23" s="203" customFormat="1" ht="15" customHeight="1" x14ac:dyDescent="0.25">
      <c r="A17" s="203" t="s">
        <v>206</v>
      </c>
      <c r="B17" s="204">
        <f>'Loss Expenses YTD-12'!B17</f>
        <v>0</v>
      </c>
      <c r="C17" s="204">
        <f>'Loss Expenses YTD-12'!C17</f>
        <v>0</v>
      </c>
      <c r="D17" s="204">
        <f>'Loss Expenses YTD-12'!D17</f>
        <v>0</v>
      </c>
      <c r="E17" s="204">
        <f>'Loss Expenses YTD-12'!E17</f>
        <v>0</v>
      </c>
      <c r="F17" s="204">
        <f>SUM(B17:E17)</f>
        <v>0</v>
      </c>
      <c r="G17" s="152"/>
      <c r="H17" s="280"/>
      <c r="I17" s="280"/>
      <c r="J17" s="280"/>
      <c r="K17" s="280"/>
      <c r="L17" s="280"/>
      <c r="M17" s="280"/>
      <c r="N17" s="280"/>
      <c r="O17" s="280"/>
      <c r="P17" s="280"/>
      <c r="Q17" s="280"/>
      <c r="R17" s="280"/>
      <c r="S17" s="280"/>
      <c r="T17" s="280"/>
      <c r="U17" s="280"/>
      <c r="V17" s="280"/>
    </row>
    <row r="18" spans="1:23" s="203" customFormat="1" ht="15" customHeight="1" thickBot="1" x14ac:dyDescent="0.3">
      <c r="A18" s="281" t="s">
        <v>165</v>
      </c>
      <c r="B18" s="208">
        <f>SUM(B15:B17)</f>
        <v>206444</v>
      </c>
      <c r="C18" s="283">
        <f>SUM(C15:C17)</f>
        <v>0</v>
      </c>
      <c r="D18" s="283">
        <f>SUM(D15:D17)</f>
        <v>0</v>
      </c>
      <c r="E18" s="283">
        <f>SUM(E15:E17)</f>
        <v>0</v>
      </c>
      <c r="F18" s="209">
        <f>SUM(F15:F17)</f>
        <v>206444</v>
      </c>
      <c r="G18" s="160"/>
      <c r="H18" s="280"/>
      <c r="I18" s="280"/>
      <c r="J18" s="280"/>
      <c r="K18" s="280"/>
      <c r="L18" s="280"/>
      <c r="M18" s="280"/>
      <c r="N18" s="280"/>
      <c r="O18" s="280"/>
      <c r="P18" s="280"/>
      <c r="Q18" s="280"/>
      <c r="R18" s="280"/>
      <c r="S18" s="280"/>
      <c r="T18" s="280"/>
      <c r="U18" s="280"/>
      <c r="V18" s="280"/>
    </row>
    <row r="19" spans="1:23" s="203" customFormat="1" ht="15" customHeight="1" thickTop="1" x14ac:dyDescent="0.25">
      <c r="B19" s="206"/>
      <c r="C19" s="206"/>
      <c r="D19" s="206"/>
      <c r="E19" s="152"/>
      <c r="F19" s="76"/>
      <c r="G19" s="286"/>
      <c r="H19" s="280"/>
      <c r="I19" s="280"/>
      <c r="J19" s="280"/>
      <c r="K19" s="280"/>
      <c r="L19" s="280"/>
      <c r="M19" s="280"/>
      <c r="N19" s="280"/>
      <c r="O19" s="280"/>
      <c r="P19" s="280"/>
      <c r="Q19" s="280"/>
      <c r="R19" s="280"/>
      <c r="S19" s="280"/>
      <c r="T19" s="280"/>
      <c r="U19" s="280"/>
      <c r="V19" s="280"/>
    </row>
    <row r="20" spans="1:23" s="203" customFormat="1" ht="30" customHeight="1" x14ac:dyDescent="0.25">
      <c r="A20" s="285" t="s">
        <v>208</v>
      </c>
      <c r="B20" s="287"/>
      <c r="C20" s="287"/>
      <c r="D20" s="287"/>
      <c r="E20" s="288"/>
      <c r="F20" s="160"/>
      <c r="G20" s="152"/>
      <c r="H20" s="280"/>
      <c r="I20" s="280"/>
      <c r="J20" s="280"/>
      <c r="K20" s="280"/>
      <c r="L20" s="280"/>
      <c r="M20" s="280"/>
      <c r="N20" s="280"/>
      <c r="O20" s="280"/>
      <c r="P20" s="280"/>
      <c r="Q20" s="280"/>
      <c r="R20" s="280"/>
      <c r="S20" s="280"/>
      <c r="T20" s="280"/>
      <c r="U20" s="280"/>
      <c r="V20" s="280"/>
    </row>
    <row r="21" spans="1:23" s="203" customFormat="1" ht="15" customHeight="1" x14ac:dyDescent="0.25">
      <c r="A21" s="7" t="s">
        <v>204</v>
      </c>
      <c r="B21" s="204">
        <v>0</v>
      </c>
      <c r="C21" s="218">
        <v>52169</v>
      </c>
      <c r="D21" s="218">
        <v>25457</v>
      </c>
      <c r="E21" s="204">
        <v>0</v>
      </c>
      <c r="F21" s="218">
        <f>SUM(B21:E21)</f>
        <v>77626</v>
      </c>
      <c r="G21" s="152"/>
      <c r="H21" s="280"/>
      <c r="I21" s="280"/>
      <c r="J21" s="280"/>
      <c r="K21" s="280"/>
      <c r="L21" s="280"/>
      <c r="M21" s="280"/>
      <c r="N21" s="280"/>
      <c r="O21" s="280"/>
      <c r="P21" s="280"/>
      <c r="Q21" s="280"/>
      <c r="R21" s="280"/>
      <c r="S21" s="280"/>
      <c r="T21" s="280"/>
      <c r="U21" s="280"/>
      <c r="V21" s="280"/>
    </row>
    <row r="22" spans="1:23" s="203" customFormat="1" ht="15" customHeight="1" x14ac:dyDescent="0.25">
      <c r="A22" s="203" t="s">
        <v>209</v>
      </c>
      <c r="B22" s="218">
        <v>62641</v>
      </c>
      <c r="C22" s="204">
        <v>0</v>
      </c>
      <c r="D22" s="218">
        <v>2860</v>
      </c>
      <c r="E22" s="204">
        <v>0</v>
      </c>
      <c r="F22" s="218">
        <f>SUM(B22:E22)</f>
        <v>65501</v>
      </c>
      <c r="G22" s="152"/>
      <c r="H22" s="280"/>
      <c r="I22" s="280"/>
      <c r="J22" s="280"/>
      <c r="K22" s="280"/>
      <c r="L22" s="280"/>
      <c r="M22" s="280"/>
      <c r="N22" s="280"/>
      <c r="O22" s="280"/>
      <c r="P22" s="280"/>
      <c r="Q22" s="280"/>
      <c r="R22" s="280"/>
      <c r="S22" s="280"/>
      <c r="T22" s="280"/>
      <c r="U22" s="280"/>
      <c r="V22" s="280"/>
    </row>
    <row r="23" spans="1:23" s="203" customFormat="1" ht="15" customHeight="1" x14ac:dyDescent="0.25">
      <c r="A23" s="203" t="s">
        <v>206</v>
      </c>
      <c r="B23" s="204">
        <v>0</v>
      </c>
      <c r="C23" s="204">
        <v>0</v>
      </c>
      <c r="D23" s="204">
        <v>0</v>
      </c>
      <c r="E23" s="204">
        <v>0</v>
      </c>
      <c r="F23" s="204">
        <f>SUM(B23:E23)</f>
        <v>0</v>
      </c>
      <c r="G23" s="152"/>
      <c r="H23" s="280"/>
      <c r="I23" s="280"/>
      <c r="J23" s="280"/>
      <c r="K23" s="280"/>
      <c r="L23" s="280"/>
      <c r="M23" s="280"/>
      <c r="N23" s="280"/>
      <c r="O23" s="280"/>
      <c r="P23" s="280"/>
      <c r="Q23" s="280"/>
      <c r="R23" s="280"/>
      <c r="S23" s="280"/>
      <c r="T23" s="280"/>
      <c r="U23" s="280"/>
      <c r="V23" s="280"/>
    </row>
    <row r="24" spans="1:23" s="203" customFormat="1" ht="15" customHeight="1" thickBot="1" x14ac:dyDescent="0.3">
      <c r="A24" s="281" t="s">
        <v>165</v>
      </c>
      <c r="B24" s="208">
        <f t="shared" ref="B24:D24" si="1">SUM(B21:B23)</f>
        <v>62641</v>
      </c>
      <c r="C24" s="208">
        <f t="shared" si="1"/>
        <v>52169</v>
      </c>
      <c r="D24" s="208">
        <f t="shared" si="1"/>
        <v>28317</v>
      </c>
      <c r="E24" s="283">
        <f>SUM(E21:E23)</f>
        <v>0</v>
      </c>
      <c r="F24" s="209">
        <f>SUM(F21:F23)</f>
        <v>143127</v>
      </c>
      <c r="G24" s="160"/>
      <c r="H24" s="280"/>
      <c r="I24" s="280"/>
      <c r="J24" s="280"/>
      <c r="K24" s="280"/>
      <c r="L24" s="280"/>
      <c r="M24" s="280"/>
      <c r="N24" s="280"/>
      <c r="O24" s="280"/>
      <c r="P24" s="280"/>
      <c r="Q24" s="280"/>
      <c r="R24" s="280"/>
      <c r="S24" s="280"/>
      <c r="T24" s="280"/>
      <c r="U24" s="280"/>
      <c r="V24" s="280"/>
    </row>
    <row r="25" spans="1:23" s="212" customFormat="1" ht="15" customHeight="1" thickTop="1" x14ac:dyDescent="0.2">
      <c r="B25" s="287"/>
      <c r="C25" s="287"/>
      <c r="D25" s="287"/>
      <c r="E25" s="287"/>
      <c r="F25" s="287"/>
      <c r="G25" s="289"/>
      <c r="H25" s="290"/>
      <c r="I25" s="290"/>
      <c r="J25" s="290"/>
      <c r="K25" s="290"/>
      <c r="L25" s="290"/>
      <c r="M25" s="290"/>
      <c r="N25" s="290"/>
      <c r="O25" s="290"/>
      <c r="P25" s="290"/>
      <c r="Q25" s="290"/>
      <c r="R25" s="290"/>
      <c r="S25" s="290"/>
      <c r="T25" s="290"/>
      <c r="U25" s="290"/>
      <c r="V25" s="290"/>
    </row>
    <row r="26" spans="1:23" s="203" customFormat="1" ht="30" customHeight="1" x14ac:dyDescent="0.25">
      <c r="A26" s="285" t="s">
        <v>210</v>
      </c>
      <c r="B26" s="206"/>
      <c r="C26" s="206"/>
      <c r="D26" s="206"/>
      <c r="E26" s="206"/>
      <c r="F26" s="206"/>
      <c r="G26" s="152"/>
      <c r="H26" s="280"/>
      <c r="I26" s="280"/>
      <c r="J26" s="280"/>
      <c r="K26" s="280"/>
      <c r="L26" s="280"/>
      <c r="M26" s="280"/>
      <c r="N26" s="280"/>
      <c r="O26" s="280"/>
      <c r="P26" s="280"/>
      <c r="Q26" s="280"/>
      <c r="R26" s="280"/>
      <c r="S26" s="280"/>
      <c r="T26" s="280"/>
      <c r="U26" s="280"/>
      <c r="V26" s="280"/>
    </row>
    <row r="27" spans="1:23" s="203" customFormat="1" ht="15" customHeight="1" x14ac:dyDescent="0.25">
      <c r="A27" s="203" t="s">
        <v>204</v>
      </c>
      <c r="B27" s="195">
        <f t="shared" ref="B27:E29" si="2">B9+B15-B21</f>
        <v>190243</v>
      </c>
      <c r="C27" s="195">
        <f t="shared" si="2"/>
        <v>-51479</v>
      </c>
      <c r="D27" s="195">
        <f t="shared" si="2"/>
        <v>-24444</v>
      </c>
      <c r="E27" s="204">
        <f t="shared" si="2"/>
        <v>0</v>
      </c>
      <c r="F27" s="195">
        <f>SUM(B27:E27)</f>
        <v>114320</v>
      </c>
      <c r="G27" s="152"/>
      <c r="H27" s="280"/>
      <c r="I27" s="280"/>
      <c r="J27" s="280"/>
      <c r="K27" s="280"/>
      <c r="L27" s="280"/>
      <c r="M27" s="280"/>
      <c r="N27" s="280"/>
      <c r="O27" s="280"/>
      <c r="P27" s="280"/>
      <c r="Q27" s="280"/>
      <c r="R27" s="280"/>
      <c r="S27" s="280"/>
      <c r="T27" s="280"/>
      <c r="U27" s="280"/>
      <c r="V27" s="280"/>
    </row>
    <row r="28" spans="1:23" s="203" customFormat="1" ht="15" customHeight="1" x14ac:dyDescent="0.25">
      <c r="A28" s="203" t="s">
        <v>205</v>
      </c>
      <c r="B28" s="195">
        <f t="shared" si="2"/>
        <v>-6127</v>
      </c>
      <c r="C28" s="195">
        <f t="shared" si="2"/>
        <v>7788</v>
      </c>
      <c r="D28" s="195">
        <f t="shared" si="2"/>
        <v>-2257</v>
      </c>
      <c r="E28" s="204">
        <f t="shared" si="2"/>
        <v>0</v>
      </c>
      <c r="F28" s="195">
        <f>SUM(B28:E28)</f>
        <v>-596</v>
      </c>
      <c r="G28" s="152"/>
      <c r="H28" s="280"/>
      <c r="I28" s="280"/>
      <c r="J28" s="280"/>
      <c r="K28" s="280"/>
      <c r="L28" s="280"/>
      <c r="M28" s="280"/>
      <c r="N28" s="280"/>
      <c r="O28" s="280"/>
      <c r="P28" s="280"/>
      <c r="Q28" s="280"/>
      <c r="R28" s="280"/>
      <c r="S28" s="280"/>
      <c r="T28" s="280"/>
      <c r="U28" s="280"/>
      <c r="V28" s="280"/>
    </row>
    <row r="29" spans="1:23" s="203" customFormat="1" ht="15" customHeight="1" x14ac:dyDescent="0.25">
      <c r="A29" s="203" t="s">
        <v>206</v>
      </c>
      <c r="B29" s="204">
        <f t="shared" si="2"/>
        <v>0</v>
      </c>
      <c r="C29" s="204">
        <f t="shared" si="2"/>
        <v>0</v>
      </c>
      <c r="D29" s="204">
        <f t="shared" si="2"/>
        <v>0</v>
      </c>
      <c r="E29" s="204">
        <f t="shared" si="2"/>
        <v>0</v>
      </c>
      <c r="F29" s="204">
        <f>SUM(B29:E29)</f>
        <v>0</v>
      </c>
      <c r="G29" s="152"/>
      <c r="H29" s="280"/>
      <c r="I29" s="280"/>
      <c r="J29" s="280"/>
      <c r="K29" s="280"/>
      <c r="L29" s="280"/>
      <c r="M29" s="280"/>
      <c r="N29" s="280"/>
      <c r="O29" s="280"/>
      <c r="P29" s="280"/>
      <c r="Q29" s="280"/>
      <c r="R29" s="280"/>
      <c r="S29" s="280"/>
      <c r="T29" s="280"/>
      <c r="U29" s="280"/>
      <c r="V29" s="280"/>
    </row>
    <row r="30" spans="1:23" ht="15" customHeight="1" thickBot="1" x14ac:dyDescent="0.3">
      <c r="A30" s="44" t="s">
        <v>165</v>
      </c>
      <c r="B30" s="254">
        <f>SUM(B27:B29)</f>
        <v>184116</v>
      </c>
      <c r="C30" s="254">
        <f>SUM(C27:C29)</f>
        <v>-43691</v>
      </c>
      <c r="D30" s="254">
        <f>SUM(D27:D29)</f>
        <v>-26701</v>
      </c>
      <c r="E30" s="255">
        <f>SUM(E27:E29)</f>
        <v>0</v>
      </c>
      <c r="F30" s="254">
        <f>SUM(F27:F29)</f>
        <v>113724</v>
      </c>
      <c r="G30" s="152"/>
      <c r="H30" s="280"/>
      <c r="I30" s="278"/>
      <c r="J30" s="278"/>
      <c r="K30" s="278"/>
      <c r="L30" s="278"/>
      <c r="M30" s="278"/>
      <c r="N30" s="278"/>
      <c r="O30" s="278"/>
      <c r="P30" s="278"/>
      <c r="Q30" s="278"/>
      <c r="R30" s="278"/>
      <c r="S30" s="278"/>
      <c r="T30" s="278"/>
      <c r="U30" s="278"/>
      <c r="V30" s="278"/>
    </row>
    <row r="31" spans="1:23" ht="15" customHeight="1" thickTop="1" x14ac:dyDescent="0.2">
      <c r="B31" s="205"/>
      <c r="C31" s="205"/>
      <c r="D31" s="205"/>
      <c r="F31" s="152"/>
      <c r="H31" s="278"/>
      <c r="I31" s="278"/>
      <c r="J31" s="278"/>
      <c r="K31" s="278"/>
      <c r="L31" s="278"/>
      <c r="M31" s="278"/>
      <c r="N31" s="278"/>
      <c r="O31" s="278"/>
      <c r="P31" s="278"/>
      <c r="Q31" s="278"/>
      <c r="R31" s="278"/>
      <c r="S31" s="278"/>
      <c r="T31" s="278"/>
      <c r="U31" s="278"/>
      <c r="V31" s="278"/>
      <c r="W31" s="278"/>
    </row>
    <row r="32" spans="1:23" s="76" customFormat="1" ht="15" customHeight="1" x14ac:dyDescent="0.2">
      <c r="B32" s="205"/>
      <c r="C32" s="205"/>
      <c r="D32" s="205"/>
      <c r="G32" s="152"/>
      <c r="H32" s="152"/>
      <c r="I32" s="152"/>
      <c r="J32" s="152"/>
      <c r="K32" s="152"/>
      <c r="L32" s="152"/>
      <c r="M32" s="152"/>
      <c r="N32" s="152"/>
      <c r="O32" s="152"/>
      <c r="P32" s="152"/>
      <c r="Q32" s="152"/>
      <c r="R32" s="152"/>
      <c r="S32" s="152"/>
      <c r="T32" s="152"/>
      <c r="U32" s="152"/>
      <c r="V32" s="152"/>
      <c r="W32" s="152"/>
    </row>
    <row r="33" spans="2:23" ht="15" customHeight="1" x14ac:dyDescent="0.2">
      <c r="B33" s="205"/>
      <c r="C33" s="205"/>
      <c r="D33" s="205"/>
      <c r="F33" s="152"/>
      <c r="G33" s="152"/>
      <c r="H33" s="278"/>
      <c r="I33" s="278"/>
      <c r="J33" s="278"/>
      <c r="K33" s="278"/>
      <c r="L33" s="278"/>
      <c r="M33" s="278"/>
      <c r="N33" s="278"/>
      <c r="O33" s="278"/>
      <c r="P33" s="278"/>
      <c r="Q33" s="278"/>
      <c r="R33" s="278"/>
      <c r="S33" s="278"/>
      <c r="T33" s="278"/>
      <c r="U33" s="278"/>
      <c r="V33" s="278"/>
      <c r="W33" s="278"/>
    </row>
    <row r="34" spans="2:23" ht="15" customHeight="1" x14ac:dyDescent="0.2">
      <c r="B34" s="205"/>
      <c r="C34" s="205"/>
      <c r="D34" s="205"/>
      <c r="F34" s="152"/>
      <c r="G34" s="152"/>
      <c r="H34" s="278"/>
      <c r="I34" s="278"/>
      <c r="J34" s="278"/>
      <c r="K34" s="278"/>
      <c r="L34" s="278"/>
      <c r="M34" s="278"/>
      <c r="N34" s="278"/>
      <c r="O34" s="278"/>
      <c r="P34" s="278"/>
      <c r="Q34" s="278"/>
      <c r="R34" s="278"/>
      <c r="S34" s="278"/>
      <c r="T34" s="278"/>
      <c r="U34" s="278"/>
      <c r="V34" s="278"/>
      <c r="W34" s="278"/>
    </row>
    <row r="35" spans="2:23" ht="15" customHeight="1" x14ac:dyDescent="0.2">
      <c r="B35" s="205"/>
      <c r="C35" s="205"/>
      <c r="D35" s="205"/>
      <c r="F35" s="152"/>
      <c r="G35" s="152"/>
      <c r="H35" s="278"/>
      <c r="I35" s="278"/>
      <c r="J35" s="278"/>
      <c r="K35" s="278"/>
      <c r="L35" s="278"/>
      <c r="M35" s="278"/>
      <c r="N35" s="278"/>
      <c r="O35" s="278"/>
      <c r="P35" s="278"/>
      <c r="Q35" s="278"/>
      <c r="R35" s="278"/>
      <c r="S35" s="278"/>
      <c r="T35" s="278"/>
      <c r="U35" s="278"/>
      <c r="V35" s="278"/>
      <c r="W35" s="278"/>
    </row>
    <row r="36" spans="2:23" ht="15" customHeight="1" x14ac:dyDescent="0.2">
      <c r="B36" s="205"/>
      <c r="C36" s="205"/>
      <c r="D36" s="205"/>
      <c r="F36" s="152"/>
      <c r="G36" s="152"/>
      <c r="H36" s="278"/>
      <c r="I36" s="278"/>
      <c r="J36" s="278"/>
      <c r="K36" s="278"/>
      <c r="L36" s="278"/>
      <c r="M36" s="278"/>
      <c r="N36" s="278"/>
      <c r="O36" s="278"/>
      <c r="P36" s="278"/>
      <c r="Q36" s="278"/>
      <c r="R36" s="278"/>
      <c r="S36" s="278"/>
      <c r="T36" s="278"/>
      <c r="U36" s="278"/>
      <c r="V36" s="278"/>
      <c r="W36" s="278"/>
    </row>
    <row r="37" spans="2:23" ht="15" customHeight="1" x14ac:dyDescent="0.2">
      <c r="B37" s="205"/>
      <c r="C37" s="205"/>
      <c r="D37" s="205"/>
      <c r="F37" s="152"/>
      <c r="G37" s="152"/>
      <c r="H37" s="278"/>
      <c r="I37" s="278"/>
      <c r="J37" s="278"/>
      <c r="K37" s="278"/>
      <c r="L37" s="278"/>
      <c r="M37" s="278"/>
      <c r="N37" s="278"/>
      <c r="O37" s="278"/>
      <c r="P37" s="278"/>
      <c r="Q37" s="278"/>
      <c r="R37" s="278"/>
      <c r="S37" s="278"/>
      <c r="T37" s="278"/>
      <c r="U37" s="278"/>
      <c r="V37" s="278"/>
      <c r="W37" s="278"/>
    </row>
    <row r="38" spans="2:23" ht="15" customHeight="1" x14ac:dyDescent="0.25">
      <c r="F38" s="152" t="s">
        <v>172</v>
      </c>
      <c r="G38" s="152"/>
      <c r="H38" s="278"/>
      <c r="I38" s="278"/>
      <c r="J38" s="278"/>
      <c r="K38" s="278"/>
      <c r="L38" s="278"/>
      <c r="M38" s="278"/>
      <c r="N38" s="278"/>
      <c r="O38" s="278"/>
      <c r="P38" s="278"/>
      <c r="Q38" s="278"/>
      <c r="R38" s="278"/>
      <c r="S38" s="278"/>
      <c r="T38" s="278"/>
      <c r="U38" s="278"/>
      <c r="V38" s="278"/>
      <c r="W38" s="278"/>
    </row>
    <row r="39" spans="2:23" ht="15" customHeight="1" x14ac:dyDescent="0.25">
      <c r="F39" s="152"/>
      <c r="G39" s="152"/>
      <c r="H39" s="278"/>
      <c r="I39" s="278"/>
      <c r="J39" s="278"/>
      <c r="K39" s="278"/>
      <c r="L39" s="278"/>
      <c r="M39" s="278"/>
      <c r="N39" s="278"/>
      <c r="O39" s="278"/>
      <c r="P39" s="278"/>
      <c r="Q39" s="278"/>
      <c r="R39" s="278"/>
      <c r="S39" s="278"/>
      <c r="T39" s="278"/>
      <c r="U39" s="278"/>
      <c r="V39" s="278"/>
      <c r="W39" s="278"/>
    </row>
    <row r="40" spans="2:23" ht="15" customHeight="1" x14ac:dyDescent="0.25">
      <c r="F40" s="152"/>
      <c r="G40" s="152"/>
      <c r="H40" s="278"/>
      <c r="I40" s="278"/>
      <c r="J40" s="278"/>
      <c r="K40" s="278"/>
      <c r="L40" s="278"/>
      <c r="M40" s="278"/>
      <c r="N40" s="278"/>
      <c r="O40" s="278"/>
      <c r="P40" s="278"/>
      <c r="Q40" s="278"/>
      <c r="R40" s="278"/>
      <c r="S40" s="278"/>
      <c r="T40" s="278"/>
      <c r="U40" s="278"/>
      <c r="V40" s="278"/>
      <c r="W40" s="278"/>
    </row>
    <row r="41" spans="2:23" ht="15" customHeight="1" x14ac:dyDescent="0.25">
      <c r="F41" s="152"/>
      <c r="G41" s="152"/>
      <c r="H41" s="278"/>
      <c r="I41" s="278"/>
      <c r="J41" s="278"/>
      <c r="K41" s="278"/>
      <c r="L41" s="278"/>
      <c r="M41" s="278"/>
      <c r="N41" s="278"/>
      <c r="O41" s="278"/>
      <c r="P41" s="278"/>
      <c r="Q41" s="278"/>
      <c r="R41" s="278"/>
      <c r="S41" s="278"/>
      <c r="T41" s="278"/>
      <c r="U41" s="278"/>
      <c r="V41" s="278"/>
      <c r="W41" s="278"/>
    </row>
    <row r="42" spans="2:23" ht="15" customHeight="1" x14ac:dyDescent="0.25">
      <c r="F42" s="152"/>
      <c r="G42" s="152"/>
      <c r="H42" s="278"/>
      <c r="I42" s="278"/>
      <c r="J42" s="278"/>
      <c r="K42" s="278"/>
      <c r="L42" s="278"/>
      <c r="M42" s="278"/>
      <c r="N42" s="278"/>
      <c r="O42" s="278"/>
      <c r="P42" s="278"/>
      <c r="Q42" s="278"/>
      <c r="R42" s="278"/>
      <c r="S42" s="278"/>
      <c r="T42" s="278"/>
      <c r="U42" s="278"/>
      <c r="V42" s="278"/>
      <c r="W42" s="278"/>
    </row>
    <row r="43" spans="2:23" ht="15" customHeight="1" x14ac:dyDescent="0.25">
      <c r="F43" s="152"/>
      <c r="G43" s="152"/>
      <c r="H43" s="278"/>
      <c r="I43" s="278"/>
      <c r="J43" s="278"/>
      <c r="K43" s="278"/>
      <c r="L43" s="278"/>
      <c r="M43" s="278"/>
      <c r="N43" s="278"/>
      <c r="O43" s="278"/>
      <c r="P43" s="278"/>
      <c r="Q43" s="278"/>
      <c r="R43" s="278"/>
      <c r="S43" s="278"/>
      <c r="T43" s="278"/>
      <c r="U43" s="278"/>
      <c r="V43" s="278"/>
      <c r="W43" s="278"/>
    </row>
    <row r="44" spans="2:23" ht="15" customHeight="1" x14ac:dyDescent="0.25">
      <c r="F44" s="152"/>
      <c r="G44" s="152"/>
      <c r="H44" s="278"/>
      <c r="I44" s="278"/>
      <c r="J44" s="278"/>
      <c r="K44" s="278"/>
      <c r="L44" s="278"/>
      <c r="M44" s="278"/>
      <c r="N44" s="278"/>
      <c r="O44" s="278"/>
      <c r="P44" s="278"/>
      <c r="Q44" s="278"/>
      <c r="R44" s="278"/>
      <c r="S44" s="278"/>
      <c r="T44" s="278"/>
      <c r="U44" s="278"/>
      <c r="V44" s="278"/>
      <c r="W44" s="278"/>
    </row>
    <row r="45" spans="2:23" ht="15" customHeight="1" x14ac:dyDescent="0.25">
      <c r="F45" s="152"/>
      <c r="G45" s="152"/>
      <c r="H45" s="278"/>
      <c r="I45" s="278"/>
      <c r="J45" s="278"/>
      <c r="K45" s="278"/>
      <c r="L45" s="278"/>
      <c r="M45" s="278"/>
      <c r="N45" s="278"/>
      <c r="O45" s="278"/>
      <c r="P45" s="278"/>
      <c r="Q45" s="278"/>
      <c r="R45" s="278"/>
      <c r="S45" s="278"/>
      <c r="T45" s="278"/>
      <c r="U45" s="278"/>
      <c r="V45" s="278"/>
      <c r="W45" s="278"/>
    </row>
    <row r="46" spans="2:23" ht="15" customHeight="1" x14ac:dyDescent="0.25">
      <c r="F46" s="152"/>
      <c r="G46" s="152"/>
      <c r="H46" s="278"/>
      <c r="I46" s="278"/>
      <c r="J46" s="278"/>
      <c r="K46" s="278"/>
      <c r="L46" s="278"/>
      <c r="M46" s="278"/>
      <c r="N46" s="278"/>
      <c r="O46" s="278"/>
      <c r="P46" s="278"/>
      <c r="Q46" s="278"/>
      <c r="R46" s="278"/>
      <c r="S46" s="278"/>
      <c r="T46" s="278"/>
      <c r="U46" s="278"/>
      <c r="V46" s="278"/>
      <c r="W46" s="278"/>
    </row>
    <row r="47" spans="2:23" ht="15" customHeight="1" x14ac:dyDescent="0.25">
      <c r="F47" s="152"/>
      <c r="G47" s="152"/>
      <c r="H47" s="278"/>
      <c r="I47" s="278"/>
      <c r="J47" s="278"/>
      <c r="K47" s="278"/>
      <c r="L47" s="278"/>
      <c r="M47" s="278"/>
      <c r="N47" s="278"/>
      <c r="O47" s="278"/>
      <c r="P47" s="278"/>
      <c r="Q47" s="278"/>
      <c r="R47" s="278"/>
      <c r="S47" s="278"/>
      <c r="T47" s="278"/>
      <c r="U47" s="278"/>
      <c r="V47" s="278"/>
      <c r="W47" s="278"/>
    </row>
    <row r="48" spans="2:23" ht="15" customHeight="1" x14ac:dyDescent="0.25">
      <c r="F48" s="152"/>
      <c r="G48" s="152"/>
      <c r="H48" s="278"/>
      <c r="I48" s="278"/>
      <c r="J48" s="278"/>
      <c r="K48" s="278"/>
      <c r="L48" s="278"/>
      <c r="M48" s="278"/>
      <c r="N48" s="278"/>
      <c r="O48" s="278"/>
      <c r="P48" s="278"/>
      <c r="Q48" s="278"/>
      <c r="R48" s="278"/>
      <c r="S48" s="278"/>
      <c r="T48" s="278"/>
      <c r="U48" s="278"/>
      <c r="V48" s="278"/>
      <c r="W48" s="278"/>
    </row>
    <row r="49" spans="6:23" s="7" customFormat="1" ht="15" customHeight="1" x14ac:dyDescent="0.2">
      <c r="F49" s="152"/>
      <c r="G49" s="152"/>
      <c r="H49" s="278"/>
      <c r="I49" s="278"/>
      <c r="J49" s="278"/>
      <c r="K49" s="278"/>
      <c r="L49" s="278"/>
      <c r="M49" s="278"/>
      <c r="N49" s="278"/>
      <c r="O49" s="278"/>
      <c r="P49" s="278"/>
      <c r="Q49" s="278"/>
      <c r="R49" s="278"/>
      <c r="S49" s="278"/>
      <c r="T49" s="278"/>
      <c r="U49" s="278"/>
      <c r="V49" s="278"/>
      <c r="W49" s="278"/>
    </row>
    <row r="50" spans="6:23" s="7" customFormat="1" ht="15" customHeight="1" x14ac:dyDescent="0.2">
      <c r="F50" s="152"/>
      <c r="G50" s="152"/>
      <c r="H50" s="278"/>
      <c r="I50" s="278"/>
      <c r="J50" s="278"/>
      <c r="K50" s="278"/>
      <c r="L50" s="278"/>
      <c r="M50" s="278"/>
      <c r="N50" s="278"/>
      <c r="O50" s="278"/>
      <c r="P50" s="278"/>
      <c r="Q50" s="278"/>
      <c r="R50" s="278"/>
      <c r="S50" s="278"/>
      <c r="T50" s="278"/>
      <c r="U50" s="278"/>
      <c r="V50" s="278"/>
      <c r="W50" s="278"/>
    </row>
    <row r="51" spans="6:23" s="7" customFormat="1" ht="15" customHeight="1" x14ac:dyDescent="0.2">
      <c r="F51" s="152"/>
      <c r="G51" s="152"/>
      <c r="H51" s="278"/>
      <c r="I51" s="278"/>
      <c r="J51" s="278"/>
      <c r="K51" s="278"/>
      <c r="L51" s="278"/>
      <c r="M51" s="278"/>
      <c r="N51" s="278"/>
      <c r="O51" s="278"/>
      <c r="P51" s="278"/>
      <c r="Q51" s="278"/>
      <c r="R51" s="278"/>
      <c r="S51" s="278"/>
      <c r="T51" s="278"/>
      <c r="U51" s="278"/>
      <c r="V51" s="278"/>
      <c r="W51" s="278"/>
    </row>
    <row r="52" spans="6:23" s="7" customFormat="1" ht="15" customHeight="1" x14ac:dyDescent="0.2">
      <c r="F52" s="152"/>
      <c r="G52" s="152"/>
      <c r="H52" s="278"/>
      <c r="I52" s="278"/>
      <c r="J52" s="278"/>
      <c r="K52" s="278"/>
      <c r="L52" s="278"/>
      <c r="M52" s="278"/>
      <c r="N52" s="278"/>
      <c r="O52" s="278"/>
      <c r="P52" s="278"/>
      <c r="Q52" s="278"/>
      <c r="R52" s="278"/>
      <c r="S52" s="278"/>
      <c r="T52" s="278"/>
      <c r="U52" s="278"/>
      <c r="V52" s="278"/>
      <c r="W52" s="278"/>
    </row>
    <row r="53" spans="6:23" s="7" customFormat="1" ht="15" customHeight="1" x14ac:dyDescent="0.2">
      <c r="F53" s="152"/>
      <c r="G53" s="152"/>
      <c r="H53" s="278"/>
      <c r="I53" s="278"/>
      <c r="J53" s="278"/>
      <c r="K53" s="278"/>
      <c r="L53" s="278"/>
      <c r="M53" s="278"/>
      <c r="N53" s="278"/>
      <c r="O53" s="278"/>
      <c r="P53" s="278"/>
      <c r="Q53" s="278"/>
      <c r="R53" s="278"/>
      <c r="S53" s="278"/>
      <c r="T53" s="278"/>
      <c r="U53" s="278"/>
      <c r="V53" s="278"/>
      <c r="W53" s="278"/>
    </row>
    <row r="54" spans="6:23" s="7" customFormat="1" ht="15" customHeight="1" x14ac:dyDescent="0.2">
      <c r="F54" s="152"/>
      <c r="G54" s="152"/>
      <c r="H54" s="278"/>
      <c r="I54" s="278"/>
      <c r="J54" s="278"/>
      <c r="K54" s="278"/>
      <c r="L54" s="278"/>
      <c r="M54" s="278"/>
      <c r="N54" s="278"/>
      <c r="O54" s="278"/>
      <c r="P54" s="278"/>
      <c r="Q54" s="278"/>
      <c r="R54" s="278"/>
      <c r="S54" s="278"/>
      <c r="T54" s="278"/>
      <c r="U54" s="278"/>
      <c r="V54" s="278"/>
      <c r="W54" s="278"/>
    </row>
    <row r="55" spans="6:23" s="7" customFormat="1" ht="15" customHeight="1" x14ac:dyDescent="0.2">
      <c r="F55" s="152"/>
      <c r="G55" s="152"/>
      <c r="H55" s="278"/>
      <c r="I55" s="278"/>
      <c r="J55" s="278"/>
      <c r="K55" s="278"/>
      <c r="L55" s="278"/>
      <c r="M55" s="278"/>
      <c r="N55" s="278"/>
      <c r="O55" s="278"/>
      <c r="P55" s="278"/>
      <c r="Q55" s="278"/>
      <c r="R55" s="278"/>
      <c r="S55" s="278"/>
      <c r="T55" s="278"/>
      <c r="U55" s="278"/>
      <c r="V55" s="278"/>
      <c r="W55" s="278"/>
    </row>
    <row r="56" spans="6:23" s="7" customFormat="1" ht="15" customHeight="1" x14ac:dyDescent="0.2">
      <c r="F56" s="152"/>
      <c r="G56" s="152"/>
      <c r="H56" s="278"/>
      <c r="I56" s="278"/>
      <c r="J56" s="278"/>
      <c r="K56" s="278"/>
      <c r="L56" s="278"/>
      <c r="M56" s="278"/>
      <c r="N56" s="278"/>
      <c r="O56" s="278"/>
      <c r="P56" s="278"/>
      <c r="Q56" s="278"/>
      <c r="R56" s="278"/>
      <c r="S56" s="278"/>
      <c r="T56" s="278"/>
      <c r="U56" s="278"/>
      <c r="V56" s="278"/>
      <c r="W56" s="278"/>
    </row>
    <row r="57" spans="6:23" s="7" customFormat="1" ht="15" customHeight="1" x14ac:dyDescent="0.2">
      <c r="F57" s="152"/>
      <c r="G57" s="152"/>
      <c r="H57" s="278"/>
      <c r="I57" s="278"/>
      <c r="J57" s="278"/>
      <c r="K57" s="278"/>
      <c r="L57" s="278"/>
      <c r="M57" s="278"/>
      <c r="N57" s="278"/>
      <c r="O57" s="278"/>
      <c r="P57" s="278"/>
      <c r="Q57" s="278"/>
      <c r="R57" s="278"/>
      <c r="S57" s="278"/>
      <c r="T57" s="278"/>
      <c r="U57" s="278"/>
      <c r="V57" s="278"/>
      <c r="W57" s="278"/>
    </row>
    <row r="58" spans="6:23" s="7" customFormat="1" ht="15" customHeight="1" x14ac:dyDescent="0.2">
      <c r="F58" s="152"/>
      <c r="G58" s="152"/>
      <c r="H58" s="278"/>
      <c r="I58" s="278"/>
      <c r="J58" s="278"/>
      <c r="K58" s="278"/>
      <c r="L58" s="278"/>
      <c r="M58" s="278"/>
      <c r="N58" s="278"/>
      <c r="O58" s="278"/>
      <c r="P58" s="278"/>
      <c r="Q58" s="278"/>
      <c r="R58" s="278"/>
      <c r="S58" s="278"/>
      <c r="T58" s="278"/>
      <c r="U58" s="278"/>
      <c r="V58" s="278"/>
      <c r="W58" s="278"/>
    </row>
    <row r="59" spans="6:23" s="7" customFormat="1" ht="15" customHeight="1" x14ac:dyDescent="0.2">
      <c r="F59" s="152"/>
      <c r="G59" s="152"/>
      <c r="H59" s="278"/>
      <c r="I59" s="278"/>
      <c r="J59" s="278"/>
      <c r="K59" s="278"/>
      <c r="L59" s="278"/>
      <c r="M59" s="278"/>
      <c r="N59" s="278"/>
      <c r="O59" s="278"/>
      <c r="P59" s="278"/>
      <c r="Q59" s="278"/>
      <c r="R59" s="278"/>
      <c r="S59" s="278"/>
      <c r="T59" s="278"/>
      <c r="U59" s="278"/>
      <c r="V59" s="278"/>
      <c r="W59" s="278"/>
    </row>
    <row r="60" spans="6:23" s="7" customFormat="1" ht="15" customHeight="1" x14ac:dyDescent="0.2">
      <c r="F60" s="152"/>
      <c r="G60" s="152"/>
      <c r="H60" s="278"/>
      <c r="I60" s="278"/>
      <c r="J60" s="278"/>
      <c r="K60" s="278"/>
      <c r="L60" s="278"/>
      <c r="M60" s="278"/>
      <c r="N60" s="278"/>
      <c r="O60" s="278"/>
      <c r="P60" s="278"/>
      <c r="Q60" s="278"/>
      <c r="R60" s="278"/>
      <c r="S60" s="278"/>
      <c r="T60" s="278"/>
      <c r="U60" s="278"/>
      <c r="V60" s="278"/>
      <c r="W60" s="278"/>
    </row>
    <row r="61" spans="6:23" s="7" customFormat="1" ht="15" customHeight="1" x14ac:dyDescent="0.2">
      <c r="F61" s="152"/>
      <c r="G61" s="152"/>
      <c r="H61" s="278"/>
      <c r="I61" s="278"/>
      <c r="J61" s="278"/>
      <c r="K61" s="278"/>
      <c r="L61" s="278"/>
      <c r="M61" s="278"/>
      <c r="N61" s="278"/>
      <c r="O61" s="278"/>
      <c r="P61" s="278"/>
      <c r="Q61" s="278"/>
      <c r="R61" s="278"/>
      <c r="S61" s="278"/>
      <c r="T61" s="278"/>
      <c r="U61" s="278"/>
      <c r="V61" s="278"/>
      <c r="W61" s="278"/>
    </row>
    <row r="62" spans="6:23" s="7" customFormat="1" ht="15" customHeight="1" x14ac:dyDescent="0.2">
      <c r="F62" s="152"/>
      <c r="G62" s="152"/>
      <c r="H62" s="278"/>
      <c r="I62" s="278"/>
      <c r="J62" s="278"/>
      <c r="K62" s="278"/>
      <c r="L62" s="278"/>
      <c r="M62" s="278"/>
      <c r="N62" s="278"/>
      <c r="O62" s="278"/>
      <c r="P62" s="278"/>
      <c r="Q62" s="278"/>
      <c r="R62" s="278"/>
      <c r="S62" s="278"/>
      <c r="T62" s="278"/>
      <c r="U62" s="278"/>
      <c r="V62" s="278"/>
      <c r="W62" s="278"/>
    </row>
    <row r="63" spans="6:23" s="7" customFormat="1" ht="15" customHeight="1" x14ac:dyDescent="0.2">
      <c r="F63" s="152"/>
      <c r="G63" s="152"/>
      <c r="H63" s="278"/>
      <c r="I63" s="278"/>
      <c r="J63" s="278"/>
      <c r="K63" s="278"/>
      <c r="L63" s="278"/>
      <c r="M63" s="278"/>
      <c r="N63" s="278"/>
      <c r="O63" s="278"/>
      <c r="P63" s="278"/>
      <c r="Q63" s="278"/>
      <c r="R63" s="278"/>
      <c r="S63" s="278"/>
      <c r="T63" s="278"/>
      <c r="U63" s="278"/>
      <c r="V63" s="278"/>
      <c r="W63" s="278"/>
    </row>
    <row r="64" spans="6:23" s="7" customFormat="1" ht="15" customHeight="1" x14ac:dyDescent="0.2">
      <c r="F64" s="152"/>
      <c r="G64" s="152"/>
      <c r="H64" s="278"/>
      <c r="I64" s="278"/>
      <c r="J64" s="278"/>
      <c r="K64" s="278"/>
      <c r="L64" s="278"/>
      <c r="M64" s="278"/>
      <c r="N64" s="278"/>
      <c r="O64" s="278"/>
      <c r="P64" s="278"/>
      <c r="Q64" s="278"/>
      <c r="R64" s="278"/>
      <c r="S64" s="278"/>
      <c r="T64" s="278"/>
      <c r="U64" s="278"/>
      <c r="V64" s="278"/>
      <c r="W64" s="278"/>
    </row>
    <row r="65" spans="6:23" s="7" customFormat="1" ht="15" customHeight="1" x14ac:dyDescent="0.2">
      <c r="F65" s="152"/>
      <c r="G65" s="152"/>
      <c r="H65" s="278"/>
      <c r="I65" s="278"/>
      <c r="J65" s="278"/>
      <c r="K65" s="278"/>
      <c r="L65" s="278"/>
      <c r="M65" s="278"/>
      <c r="N65" s="278"/>
      <c r="O65" s="278"/>
      <c r="P65" s="278"/>
      <c r="Q65" s="278"/>
      <c r="R65" s="278"/>
      <c r="S65" s="278"/>
      <c r="T65" s="278"/>
      <c r="U65" s="278"/>
      <c r="V65" s="278"/>
      <c r="W65" s="278"/>
    </row>
    <row r="66" spans="6:23" s="7" customFormat="1" ht="15" customHeight="1" x14ac:dyDescent="0.2">
      <c r="F66" s="152"/>
      <c r="G66" s="152"/>
      <c r="H66" s="278"/>
      <c r="I66" s="278"/>
      <c r="J66" s="278"/>
      <c r="K66" s="278"/>
      <c r="L66" s="278"/>
      <c r="M66" s="278"/>
      <c r="N66" s="278"/>
      <c r="O66" s="278"/>
      <c r="P66" s="278"/>
      <c r="Q66" s="278"/>
      <c r="R66" s="278"/>
      <c r="S66" s="278"/>
      <c r="T66" s="278"/>
      <c r="U66" s="278"/>
      <c r="V66" s="278"/>
      <c r="W66" s="278"/>
    </row>
    <row r="67" spans="6:23" s="7" customFormat="1" ht="15" customHeight="1" x14ac:dyDescent="0.2">
      <c r="F67" s="152"/>
      <c r="G67" s="152"/>
      <c r="H67" s="278"/>
      <c r="I67" s="278"/>
      <c r="J67" s="278"/>
      <c r="K67" s="278"/>
      <c r="L67" s="278"/>
      <c r="M67" s="278"/>
      <c r="N67" s="278"/>
      <c r="O67" s="278"/>
      <c r="P67" s="278"/>
      <c r="Q67" s="278"/>
      <c r="R67" s="278"/>
      <c r="S67" s="278"/>
      <c r="T67" s="278"/>
      <c r="U67" s="278"/>
      <c r="V67" s="278"/>
      <c r="W67" s="278"/>
    </row>
    <row r="68" spans="6:23" s="7" customFormat="1" ht="15" customHeight="1" x14ac:dyDescent="0.2">
      <c r="F68" s="152"/>
      <c r="G68" s="152"/>
      <c r="H68" s="278"/>
      <c r="I68" s="278"/>
      <c r="J68" s="278"/>
      <c r="K68" s="278"/>
      <c r="L68" s="278"/>
      <c r="M68" s="278"/>
      <c r="N68" s="278"/>
      <c r="O68" s="278"/>
      <c r="P68" s="278"/>
      <c r="Q68" s="278"/>
      <c r="R68" s="278"/>
      <c r="S68" s="278"/>
      <c r="T68" s="278"/>
      <c r="U68" s="278"/>
      <c r="V68" s="278"/>
      <c r="W68" s="278"/>
    </row>
    <row r="69" spans="6:23" s="7" customFormat="1" ht="15" customHeight="1" x14ac:dyDescent="0.2">
      <c r="F69" s="152"/>
      <c r="G69" s="152"/>
      <c r="H69" s="278"/>
      <c r="I69" s="278"/>
      <c r="J69" s="278"/>
      <c r="K69" s="278"/>
      <c r="L69" s="278"/>
      <c r="M69" s="278"/>
      <c r="N69" s="278"/>
      <c r="O69" s="278"/>
      <c r="P69" s="278"/>
      <c r="Q69" s="278"/>
      <c r="R69" s="278"/>
      <c r="S69" s="278"/>
      <c r="T69" s="278"/>
      <c r="U69" s="278"/>
      <c r="V69" s="278"/>
      <c r="W69" s="278"/>
    </row>
    <row r="70" spans="6:23" s="7" customFormat="1" ht="15" customHeight="1" x14ac:dyDescent="0.2">
      <c r="F70" s="152"/>
      <c r="G70" s="152"/>
      <c r="H70" s="278"/>
      <c r="I70" s="278"/>
      <c r="J70" s="278"/>
      <c r="K70" s="278"/>
      <c r="L70" s="278"/>
      <c r="M70" s="278"/>
      <c r="N70" s="278"/>
      <c r="O70" s="278"/>
      <c r="P70" s="278"/>
      <c r="Q70" s="278"/>
      <c r="R70" s="278"/>
      <c r="S70" s="278"/>
      <c r="T70" s="278"/>
      <c r="U70" s="278"/>
      <c r="V70" s="278"/>
      <c r="W70" s="278"/>
    </row>
    <row r="71" spans="6:23" s="7" customFormat="1" ht="15" customHeight="1" x14ac:dyDescent="0.2">
      <c r="F71" s="152"/>
      <c r="G71" s="152"/>
      <c r="H71" s="278"/>
      <c r="I71" s="278"/>
      <c r="J71" s="278"/>
      <c r="K71" s="278"/>
      <c r="L71" s="278"/>
      <c r="M71" s="278"/>
      <c r="N71" s="278"/>
      <c r="O71" s="278"/>
      <c r="P71" s="278"/>
      <c r="Q71" s="278"/>
      <c r="R71" s="278"/>
      <c r="S71" s="278"/>
      <c r="T71" s="278"/>
      <c r="U71" s="278"/>
      <c r="V71" s="278"/>
      <c r="W71" s="278"/>
    </row>
    <row r="72" spans="6:23" s="7" customFormat="1" ht="15" customHeight="1" x14ac:dyDescent="0.2">
      <c r="F72" s="152"/>
      <c r="G72" s="152"/>
      <c r="H72" s="278"/>
      <c r="I72" s="278"/>
      <c r="J72" s="278"/>
      <c r="K72" s="278"/>
      <c r="L72" s="278"/>
      <c r="M72" s="278"/>
      <c r="N72" s="278"/>
      <c r="O72" s="278"/>
      <c r="P72" s="278"/>
      <c r="Q72" s="278"/>
      <c r="R72" s="278"/>
      <c r="S72" s="278"/>
      <c r="T72" s="278"/>
      <c r="U72" s="278"/>
      <c r="V72" s="278"/>
      <c r="W72" s="278"/>
    </row>
    <row r="73" spans="6:23" s="7" customFormat="1" ht="15" customHeight="1" x14ac:dyDescent="0.2">
      <c r="F73" s="152"/>
      <c r="G73" s="152"/>
      <c r="H73" s="278"/>
      <c r="I73" s="278"/>
      <c r="J73" s="278"/>
      <c r="K73" s="278"/>
      <c r="L73" s="278"/>
      <c r="M73" s="278"/>
      <c r="N73" s="278"/>
      <c r="O73" s="278"/>
      <c r="P73" s="278"/>
      <c r="Q73" s="278"/>
      <c r="R73" s="278"/>
      <c r="S73" s="278"/>
      <c r="T73" s="278"/>
      <c r="U73" s="278"/>
      <c r="V73" s="278"/>
      <c r="W73" s="278"/>
    </row>
    <row r="74" spans="6:23" s="7" customFormat="1" ht="15" customHeight="1" x14ac:dyDescent="0.2">
      <c r="F74" s="152"/>
      <c r="G74" s="152"/>
      <c r="H74" s="278"/>
      <c r="I74" s="278"/>
      <c r="J74" s="278"/>
      <c r="K74" s="278"/>
      <c r="L74" s="278"/>
      <c r="M74" s="278"/>
      <c r="N74" s="278"/>
      <c r="O74" s="278"/>
      <c r="P74" s="278"/>
      <c r="Q74" s="278"/>
      <c r="R74" s="278"/>
      <c r="S74" s="278"/>
      <c r="T74" s="278"/>
      <c r="U74" s="278"/>
      <c r="V74" s="278"/>
      <c r="W74" s="278"/>
    </row>
    <row r="75" spans="6:23" s="7" customFormat="1" ht="15" customHeight="1" x14ac:dyDescent="0.2">
      <c r="F75" s="152"/>
      <c r="G75" s="152"/>
      <c r="H75" s="278"/>
      <c r="I75" s="278"/>
      <c r="J75" s="278"/>
      <c r="K75" s="278"/>
      <c r="L75" s="278"/>
      <c r="M75" s="278"/>
      <c r="N75" s="278"/>
      <c r="O75" s="278"/>
      <c r="P75" s="278"/>
      <c r="Q75" s="278"/>
      <c r="R75" s="278"/>
      <c r="S75" s="278"/>
      <c r="T75" s="278"/>
      <c r="U75" s="278"/>
      <c r="V75" s="278"/>
      <c r="W75" s="278"/>
    </row>
    <row r="76" spans="6:23" s="7" customFormat="1" ht="15" customHeight="1" x14ac:dyDescent="0.2">
      <c r="F76" s="152"/>
      <c r="G76" s="152"/>
      <c r="H76" s="278"/>
      <c r="I76" s="278"/>
      <c r="J76" s="278"/>
      <c r="K76" s="278"/>
      <c r="L76" s="278"/>
      <c r="M76" s="278"/>
      <c r="N76" s="278"/>
      <c r="O76" s="278"/>
      <c r="P76" s="278"/>
      <c r="Q76" s="278"/>
      <c r="R76" s="278"/>
      <c r="S76" s="278"/>
      <c r="T76" s="278"/>
      <c r="U76" s="278"/>
      <c r="V76" s="278"/>
      <c r="W76" s="278"/>
    </row>
    <row r="77" spans="6:23" s="7" customFormat="1" ht="15" customHeight="1" x14ac:dyDescent="0.2">
      <c r="F77" s="152"/>
      <c r="G77" s="152"/>
      <c r="H77" s="278"/>
      <c r="I77" s="278"/>
      <c r="J77" s="278"/>
      <c r="K77" s="278"/>
      <c r="L77" s="278"/>
      <c r="M77" s="278"/>
      <c r="N77" s="278"/>
      <c r="O77" s="278"/>
      <c r="P77" s="278"/>
      <c r="Q77" s="278"/>
      <c r="R77" s="278"/>
      <c r="S77" s="278"/>
      <c r="T77" s="278"/>
      <c r="U77" s="278"/>
      <c r="V77" s="278"/>
      <c r="W77" s="278"/>
    </row>
    <row r="78" spans="6:23" s="7" customFormat="1" ht="15" customHeight="1" x14ac:dyDescent="0.2">
      <c r="F78" s="152"/>
      <c r="G78" s="152"/>
      <c r="H78" s="278"/>
      <c r="I78" s="278"/>
      <c r="J78" s="278"/>
      <c r="K78" s="278"/>
      <c r="L78" s="278"/>
      <c r="M78" s="278"/>
      <c r="N78" s="278"/>
      <c r="O78" s="278"/>
      <c r="P78" s="278"/>
      <c r="Q78" s="278"/>
      <c r="R78" s="278"/>
      <c r="S78" s="278"/>
      <c r="T78" s="278"/>
      <c r="U78" s="278"/>
      <c r="V78" s="278"/>
      <c r="W78" s="278"/>
    </row>
    <row r="79" spans="6:23" s="7" customFormat="1" ht="15" customHeight="1" x14ac:dyDescent="0.2">
      <c r="F79" s="152"/>
      <c r="G79" s="152"/>
      <c r="H79" s="278"/>
      <c r="I79" s="278"/>
      <c r="J79" s="278"/>
      <c r="K79" s="278"/>
      <c r="L79" s="278"/>
      <c r="M79" s="278"/>
      <c r="N79" s="278"/>
      <c r="O79" s="278"/>
      <c r="P79" s="278"/>
      <c r="Q79" s="278"/>
      <c r="R79" s="278"/>
      <c r="S79" s="278"/>
      <c r="T79" s="278"/>
      <c r="U79" s="278"/>
      <c r="V79" s="278"/>
      <c r="W79" s="278"/>
    </row>
  </sheetData>
  <printOptions horizontalCentered="1"/>
  <pageMargins left="0.25" right="0.25" top="0.5" bottom="0.5" header="0.25" footer="0.25"/>
  <pageSetup scale="80" orientation="landscape" r:id="rId1"/>
  <headerFooter alignWithMargins="0">
    <oddFooter xml:space="preserve">&amp;CPage 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3D398-5122-4A4E-8026-A209C9A639CA}">
  <dimension ref="A1:V79"/>
  <sheetViews>
    <sheetView workbookViewId="0"/>
  </sheetViews>
  <sheetFormatPr defaultColWidth="15.7109375" defaultRowHeight="15" customHeight="1" x14ac:dyDescent="0.25"/>
  <cols>
    <col min="1" max="1" width="45.7109375" style="7" customWidth="1"/>
    <col min="2" max="2" width="19" style="217" customWidth="1"/>
    <col min="3" max="3" width="18.42578125" style="217" customWidth="1"/>
    <col min="4" max="4" width="18.140625" style="217" customWidth="1"/>
    <col min="5" max="5" width="19.42578125" style="76" customWidth="1"/>
    <col min="6" max="6" width="20.7109375" style="76" customWidth="1"/>
    <col min="7" max="7" width="15.7109375" style="76" customWidth="1"/>
    <col min="8" max="16384" width="15.7109375" style="7"/>
  </cols>
  <sheetData>
    <row r="1" spans="1:21" s="181" customFormat="1" ht="30" customHeight="1" x14ac:dyDescent="0.35">
      <c r="A1" s="264" t="s">
        <v>0</v>
      </c>
      <c r="B1" s="265"/>
      <c r="C1" s="265"/>
      <c r="D1" s="265"/>
      <c r="E1" s="266"/>
      <c r="F1" s="267"/>
      <c r="G1" s="268"/>
    </row>
    <row r="2" spans="1:21" ht="15" customHeight="1" x14ac:dyDescent="0.3">
      <c r="A2" s="86"/>
      <c r="B2" s="269"/>
      <c r="C2" s="269"/>
      <c r="D2" s="269"/>
      <c r="E2" s="269"/>
      <c r="F2" s="134"/>
    </row>
    <row r="3" spans="1:21" s="84" customFormat="1" ht="15" customHeight="1" x14ac:dyDescent="0.25">
      <c r="A3" s="270" t="s">
        <v>201</v>
      </c>
      <c r="B3" s="271"/>
      <c r="C3" s="271"/>
      <c r="D3" s="271"/>
      <c r="E3" s="272"/>
      <c r="F3" s="273"/>
      <c r="G3" s="132"/>
    </row>
    <row r="4" spans="1:21" s="84" customFormat="1" ht="15" customHeight="1" x14ac:dyDescent="0.25">
      <c r="A4" s="270" t="s">
        <v>202</v>
      </c>
      <c r="B4" s="271"/>
      <c r="C4" s="271"/>
      <c r="D4" s="271"/>
      <c r="E4" s="272"/>
      <c r="F4" s="273"/>
      <c r="G4" s="132"/>
    </row>
    <row r="5" spans="1:21" s="84" customFormat="1" ht="15" customHeight="1" x14ac:dyDescent="0.25">
      <c r="A5" s="47" t="s">
        <v>157</v>
      </c>
      <c r="B5" s="271"/>
      <c r="C5" s="271"/>
      <c r="D5" s="271"/>
      <c r="E5" s="272"/>
      <c r="F5" s="273"/>
      <c r="G5" s="132"/>
    </row>
    <row r="6" spans="1:21" ht="15" customHeight="1" x14ac:dyDescent="0.25">
      <c r="A6" s="274"/>
      <c r="E6" s="134"/>
      <c r="F6" s="134"/>
    </row>
    <row r="7" spans="1:21" ht="30" customHeight="1" x14ac:dyDescent="0.25">
      <c r="A7" s="97"/>
      <c r="B7" s="190" t="s">
        <v>71</v>
      </c>
      <c r="C7" s="190" t="s">
        <v>72</v>
      </c>
      <c r="D7" s="190" t="s">
        <v>73</v>
      </c>
      <c r="E7" s="190" t="s">
        <v>74</v>
      </c>
      <c r="F7" s="191" t="s">
        <v>75</v>
      </c>
    </row>
    <row r="8" spans="1:21" ht="30" customHeight="1" x14ac:dyDescent="0.25">
      <c r="A8" s="275" t="s">
        <v>203</v>
      </c>
      <c r="B8" s="276"/>
      <c r="C8" s="276"/>
      <c r="D8" s="276"/>
      <c r="F8" s="277"/>
    </row>
    <row r="9" spans="1:21" ht="15" customHeight="1" x14ac:dyDescent="0.25">
      <c r="A9" s="7" t="s">
        <v>204</v>
      </c>
      <c r="B9" s="194">
        <f>'[2]Loss Expenses Paid YTD-16'!K21</f>
        <v>110035</v>
      </c>
      <c r="C9" s="194">
        <f>'[2]Loss Expenses Paid YTD-16'!K15</f>
        <v>163398</v>
      </c>
      <c r="D9" s="194">
        <f>'[2]Loss Expenses Paid YTD-16'!K9</f>
        <v>15171</v>
      </c>
      <c r="E9" s="204">
        <v>0</v>
      </c>
      <c r="F9" s="194">
        <f>SUM(B9:E9)</f>
        <v>288604</v>
      </c>
      <c r="G9" s="152"/>
      <c r="H9" s="278"/>
      <c r="I9" s="278"/>
      <c r="J9" s="278"/>
      <c r="K9" s="278"/>
      <c r="L9" s="278"/>
      <c r="M9" s="278"/>
      <c r="N9" s="278"/>
      <c r="O9" s="278"/>
      <c r="P9" s="278"/>
      <c r="Q9" s="278"/>
      <c r="R9" s="278"/>
      <c r="S9" s="278"/>
      <c r="T9" s="278"/>
      <c r="U9" s="278"/>
    </row>
    <row r="10" spans="1:21" s="203" customFormat="1" ht="15" customHeight="1" x14ac:dyDescent="0.25">
      <c r="A10" s="203" t="s">
        <v>205</v>
      </c>
      <c r="B10" s="279">
        <f>'[2]Loss Expenses Paid YTD-16'!K22</f>
        <v>64583</v>
      </c>
      <c r="C10" s="279">
        <f>'[2]Loss Expenses Paid YTD-16'!K16</f>
        <v>114032</v>
      </c>
      <c r="D10" s="279">
        <f>'[2]Loss Expenses Paid YTD-16'!K10</f>
        <v>17644</v>
      </c>
      <c r="E10" s="204">
        <v>0</v>
      </c>
      <c r="F10" s="218">
        <f>SUM(B10:E10)</f>
        <v>196259</v>
      </c>
      <c r="G10" s="152"/>
      <c r="H10" s="280"/>
      <c r="I10" s="280"/>
      <c r="J10" s="280"/>
      <c r="K10" s="280"/>
      <c r="L10" s="280"/>
      <c r="M10" s="280"/>
      <c r="N10" s="280"/>
      <c r="O10" s="280"/>
      <c r="P10" s="280"/>
      <c r="Q10" s="280"/>
      <c r="R10" s="280"/>
      <c r="S10" s="280"/>
      <c r="T10" s="280"/>
      <c r="U10" s="280"/>
    </row>
    <row r="11" spans="1:21" s="203" customFormat="1" ht="15" customHeight="1" x14ac:dyDescent="0.25">
      <c r="A11" s="203" t="s">
        <v>206</v>
      </c>
      <c r="B11" s="204">
        <f>'[2]Loss Expenses Paid YTD-16'!K23</f>
        <v>0</v>
      </c>
      <c r="C11" s="204">
        <f>'[2]Loss Expenses Paid YTD-16'!K17</f>
        <v>0</v>
      </c>
      <c r="D11" s="204">
        <f>'[2]Loss Expenses Paid YTD-16'!K11</f>
        <v>0</v>
      </c>
      <c r="E11" s="204">
        <v>0</v>
      </c>
      <c r="F11" s="204">
        <f>SUM(B11:E11)</f>
        <v>0</v>
      </c>
      <c r="G11" s="152"/>
      <c r="H11" s="280"/>
      <c r="I11" s="280"/>
      <c r="J11" s="280"/>
      <c r="K11" s="280"/>
      <c r="L11" s="280"/>
      <c r="M11" s="280"/>
      <c r="N11" s="280"/>
      <c r="O11" s="280"/>
      <c r="P11" s="280"/>
      <c r="Q11" s="280"/>
      <c r="R11" s="280"/>
      <c r="S11" s="280"/>
      <c r="T11" s="280"/>
      <c r="U11" s="280"/>
    </row>
    <row r="12" spans="1:21" s="203" customFormat="1" ht="15" customHeight="1" thickBot="1" x14ac:dyDescent="0.3">
      <c r="A12" s="281" t="s">
        <v>165</v>
      </c>
      <c r="B12" s="208">
        <f>SUM(B9:B11)</f>
        <v>174618</v>
      </c>
      <c r="C12" s="208">
        <f>SUM(C9:C11)</f>
        <v>277430</v>
      </c>
      <c r="D12" s="208">
        <f>SUM(D9:D11)</f>
        <v>32815</v>
      </c>
      <c r="E12" s="283">
        <f>SUM(E9:E11)</f>
        <v>0</v>
      </c>
      <c r="F12" s="209">
        <f>SUM(F9:F11)</f>
        <v>484863</v>
      </c>
      <c r="G12" s="160"/>
      <c r="H12" s="280"/>
      <c r="I12" s="280"/>
      <c r="J12" s="280"/>
      <c r="K12" s="280"/>
      <c r="L12" s="280"/>
      <c r="M12" s="280"/>
      <c r="N12" s="280"/>
      <c r="O12" s="280"/>
      <c r="P12" s="280"/>
      <c r="Q12" s="280"/>
      <c r="R12" s="280"/>
      <c r="S12" s="280"/>
      <c r="T12" s="280"/>
      <c r="U12" s="280"/>
    </row>
    <row r="13" spans="1:21" s="203" customFormat="1" ht="15" customHeight="1" thickTop="1" x14ac:dyDescent="0.2">
      <c r="B13" s="206"/>
      <c r="C13" s="206"/>
      <c r="D13" s="206"/>
      <c r="E13" s="152"/>
      <c r="F13" s="76"/>
      <c r="H13" s="280"/>
      <c r="I13" s="280"/>
      <c r="J13" s="280"/>
      <c r="K13" s="280"/>
      <c r="L13" s="280"/>
      <c r="M13" s="280"/>
      <c r="N13" s="280"/>
      <c r="O13" s="280"/>
      <c r="P13" s="280"/>
      <c r="Q13" s="280"/>
      <c r="R13" s="280"/>
      <c r="S13" s="280"/>
      <c r="T13" s="280"/>
      <c r="U13" s="280"/>
    </row>
    <row r="14" spans="1:21" s="203" customFormat="1" ht="30" customHeight="1" x14ac:dyDescent="0.25">
      <c r="A14" s="285" t="s">
        <v>207</v>
      </c>
      <c r="B14" s="206"/>
      <c r="C14" s="206"/>
      <c r="D14" s="206"/>
      <c r="E14" s="152"/>
      <c r="F14" s="160"/>
      <c r="G14" s="152"/>
      <c r="H14" s="280"/>
      <c r="I14" s="280"/>
      <c r="J14" s="280"/>
      <c r="K14" s="280"/>
      <c r="L14" s="280"/>
      <c r="M14" s="280"/>
      <c r="N14" s="280"/>
      <c r="O14" s="280"/>
      <c r="P14" s="280"/>
      <c r="Q14" s="280"/>
      <c r="R14" s="280"/>
      <c r="S14" s="280"/>
      <c r="T14" s="280"/>
      <c r="U14" s="280"/>
    </row>
    <row r="15" spans="1:21" s="203" customFormat="1" ht="15" customHeight="1" x14ac:dyDescent="0.25">
      <c r="A15" s="7" t="s">
        <v>204</v>
      </c>
      <c r="B15" s="218">
        <f>'[2]Unpaid Loss Expense Reserves-14'!B22</f>
        <v>165151</v>
      </c>
      <c r="C15" s="204">
        <f>'[2]Unpaid Loss Expense Reserves-14'!C22</f>
        <v>0</v>
      </c>
      <c r="D15" s="204">
        <f>'[2]Unpaid Loss Expense Reserves-14'!D22</f>
        <v>0</v>
      </c>
      <c r="E15" s="204">
        <v>0</v>
      </c>
      <c r="F15" s="218">
        <f>SUM(B15:E15)</f>
        <v>165151</v>
      </c>
      <c r="G15" s="152"/>
      <c r="H15" s="280"/>
      <c r="I15" s="280"/>
      <c r="J15" s="280"/>
      <c r="K15" s="280"/>
      <c r="L15" s="280"/>
      <c r="M15" s="280"/>
      <c r="N15" s="280"/>
      <c r="O15" s="280"/>
      <c r="P15" s="280"/>
      <c r="Q15" s="280"/>
      <c r="R15" s="280"/>
      <c r="S15" s="280"/>
      <c r="T15" s="280"/>
      <c r="U15" s="280"/>
    </row>
    <row r="16" spans="1:21" s="203" customFormat="1" ht="15" customHeight="1" x14ac:dyDescent="0.25">
      <c r="A16" s="203" t="s">
        <v>205</v>
      </c>
      <c r="B16" s="218">
        <f>'[2]Unpaid Loss Expense Reserves-14'!B23</f>
        <v>41293</v>
      </c>
      <c r="C16" s="204">
        <f>'[2]Unpaid Loss Expense Reserves-14'!C23</f>
        <v>0</v>
      </c>
      <c r="D16" s="204">
        <f>'[2]Unpaid Loss Expense Reserves-14'!D23</f>
        <v>0</v>
      </c>
      <c r="E16" s="204">
        <v>0</v>
      </c>
      <c r="F16" s="218">
        <f>SUM(B16:E16)</f>
        <v>41293</v>
      </c>
      <c r="G16" s="152"/>
      <c r="H16" s="280"/>
      <c r="I16" s="280"/>
      <c r="J16" s="280"/>
      <c r="K16" s="280"/>
      <c r="L16" s="280"/>
      <c r="M16" s="280"/>
      <c r="N16" s="280"/>
      <c r="O16" s="280"/>
      <c r="P16" s="280"/>
      <c r="Q16" s="280"/>
      <c r="R16" s="280"/>
      <c r="S16" s="280"/>
      <c r="T16" s="280"/>
      <c r="U16" s="280"/>
    </row>
    <row r="17" spans="1:22" s="203" customFormat="1" ht="15" customHeight="1" x14ac:dyDescent="0.25">
      <c r="A17" s="203" t="s">
        <v>206</v>
      </c>
      <c r="B17" s="204">
        <f>'[2]Unpaid Loss Expense Reserves-14'!B24</f>
        <v>0</v>
      </c>
      <c r="C17" s="204">
        <f>'[2]Unpaid Loss Expense Reserves-14'!C24</f>
        <v>0</v>
      </c>
      <c r="D17" s="204">
        <f>'[2]Unpaid Loss Expense Reserves-14'!D24</f>
        <v>0</v>
      </c>
      <c r="E17" s="204">
        <v>0</v>
      </c>
      <c r="F17" s="204">
        <f>SUM(B17:E17)</f>
        <v>0</v>
      </c>
      <c r="G17" s="152"/>
      <c r="H17" s="280"/>
      <c r="I17" s="280"/>
      <c r="J17" s="280"/>
      <c r="K17" s="280"/>
      <c r="L17" s="280"/>
      <c r="M17" s="280"/>
      <c r="N17" s="280"/>
      <c r="O17" s="280"/>
      <c r="P17" s="280"/>
      <c r="Q17" s="280"/>
      <c r="R17" s="280"/>
      <c r="S17" s="280"/>
      <c r="T17" s="280"/>
      <c r="U17" s="280"/>
    </row>
    <row r="18" spans="1:22" s="203" customFormat="1" ht="15" customHeight="1" thickBot="1" x14ac:dyDescent="0.3">
      <c r="A18" s="281" t="s">
        <v>165</v>
      </c>
      <c r="B18" s="208">
        <f>SUM(B15:B17)</f>
        <v>206444</v>
      </c>
      <c r="C18" s="283">
        <f>SUM(C15:C17)</f>
        <v>0</v>
      </c>
      <c r="D18" s="283">
        <f>SUM(D15:D17)</f>
        <v>0</v>
      </c>
      <c r="E18" s="283">
        <f>SUM(E15:E17)</f>
        <v>0</v>
      </c>
      <c r="F18" s="209">
        <f>SUM(F15:F17)</f>
        <v>206444</v>
      </c>
      <c r="G18" s="160"/>
      <c r="H18" s="280"/>
      <c r="I18" s="280"/>
      <c r="J18" s="280"/>
      <c r="K18" s="280"/>
      <c r="L18" s="280"/>
      <c r="M18" s="280"/>
      <c r="N18" s="280"/>
      <c r="O18" s="280"/>
      <c r="P18" s="280"/>
      <c r="Q18" s="280"/>
      <c r="R18" s="280"/>
      <c r="S18" s="280"/>
      <c r="T18" s="280"/>
      <c r="U18" s="280"/>
    </row>
    <row r="19" spans="1:22" s="203" customFormat="1" ht="15" customHeight="1" thickTop="1" x14ac:dyDescent="0.25">
      <c r="B19" s="206"/>
      <c r="C19" s="206"/>
      <c r="D19" s="206"/>
      <c r="E19" s="152"/>
      <c r="F19" s="76"/>
      <c r="G19" s="286"/>
      <c r="H19" s="280"/>
      <c r="I19" s="280"/>
      <c r="J19" s="280"/>
      <c r="K19" s="280"/>
      <c r="L19" s="280"/>
      <c r="M19" s="280"/>
      <c r="N19" s="280"/>
      <c r="O19" s="280"/>
      <c r="P19" s="280"/>
      <c r="Q19" s="280"/>
      <c r="R19" s="280"/>
      <c r="S19" s="280"/>
      <c r="T19" s="280"/>
      <c r="U19" s="280"/>
    </row>
    <row r="20" spans="1:22" s="203" customFormat="1" ht="30" customHeight="1" x14ac:dyDescent="0.25">
      <c r="A20" s="285" t="s">
        <v>211</v>
      </c>
      <c r="B20" s="287"/>
      <c r="C20" s="287"/>
      <c r="D20" s="287"/>
      <c r="E20" s="288"/>
      <c r="F20" s="160"/>
      <c r="G20" s="152"/>
      <c r="H20" s="280"/>
      <c r="I20" s="280"/>
      <c r="J20" s="280"/>
      <c r="K20" s="280"/>
      <c r="L20" s="280"/>
      <c r="M20" s="280"/>
      <c r="N20" s="280"/>
      <c r="O20" s="280"/>
      <c r="P20" s="280"/>
      <c r="Q20" s="280"/>
      <c r="R20" s="280"/>
      <c r="S20" s="280"/>
      <c r="T20" s="280"/>
      <c r="U20" s="280"/>
    </row>
    <row r="21" spans="1:22" s="203" customFormat="1" ht="15" customHeight="1" x14ac:dyDescent="0.25">
      <c r="A21" s="7" t="s">
        <v>204</v>
      </c>
      <c r="B21" s="160">
        <v>0</v>
      </c>
      <c r="C21" s="218">
        <v>76046</v>
      </c>
      <c r="D21" s="218">
        <v>46333</v>
      </c>
      <c r="E21" s="204">
        <v>0</v>
      </c>
      <c r="F21" s="218">
        <f>SUM(B21:E21)</f>
        <v>122379</v>
      </c>
      <c r="G21" s="152"/>
      <c r="H21" s="280"/>
      <c r="I21" s="280"/>
      <c r="J21" s="280"/>
      <c r="K21" s="280"/>
      <c r="L21" s="280"/>
      <c r="M21" s="280"/>
      <c r="N21" s="280"/>
      <c r="O21" s="280"/>
      <c r="P21" s="280"/>
      <c r="Q21" s="280"/>
      <c r="R21" s="280"/>
      <c r="S21" s="280"/>
      <c r="T21" s="280"/>
      <c r="U21" s="280"/>
    </row>
    <row r="22" spans="1:22" s="203" customFormat="1" ht="15" customHeight="1" x14ac:dyDescent="0.25">
      <c r="A22" s="203" t="s">
        <v>209</v>
      </c>
      <c r="B22" s="160">
        <v>0</v>
      </c>
      <c r="C22" s="218">
        <v>38023</v>
      </c>
      <c r="D22" s="218">
        <v>9456</v>
      </c>
      <c r="E22" s="218">
        <v>26974</v>
      </c>
      <c r="F22" s="218">
        <f>SUM(B22:E22)</f>
        <v>74453</v>
      </c>
      <c r="G22" s="152"/>
      <c r="H22" s="280"/>
      <c r="I22" s="280"/>
      <c r="J22" s="280"/>
      <c r="K22" s="280"/>
      <c r="L22" s="280"/>
      <c r="M22" s="280"/>
      <c r="N22" s="280"/>
      <c r="O22" s="280"/>
      <c r="P22" s="280"/>
      <c r="Q22" s="280"/>
      <c r="R22" s="280"/>
      <c r="S22" s="280"/>
      <c r="T22" s="280"/>
      <c r="U22" s="280"/>
    </row>
    <row r="23" spans="1:22" s="203" customFormat="1" ht="15" customHeight="1" x14ac:dyDescent="0.25">
      <c r="A23" s="203" t="s">
        <v>206</v>
      </c>
      <c r="B23" s="160">
        <v>0</v>
      </c>
      <c r="C23" s="160">
        <v>0</v>
      </c>
      <c r="D23" s="160">
        <v>0</v>
      </c>
      <c r="E23" s="160">
        <v>0</v>
      </c>
      <c r="F23" s="204">
        <f>SUM(B23:E23)</f>
        <v>0</v>
      </c>
      <c r="G23" s="152"/>
      <c r="H23" s="280"/>
      <c r="I23" s="280"/>
      <c r="J23" s="280"/>
      <c r="K23" s="280"/>
      <c r="L23" s="280"/>
      <c r="M23" s="280"/>
      <c r="N23" s="280"/>
      <c r="O23" s="280"/>
      <c r="P23" s="280"/>
      <c r="Q23" s="280"/>
      <c r="R23" s="280"/>
      <c r="S23" s="280"/>
      <c r="T23" s="280"/>
      <c r="U23" s="280"/>
    </row>
    <row r="24" spans="1:22" s="203" customFormat="1" ht="15" customHeight="1" thickBot="1" x14ac:dyDescent="0.3">
      <c r="A24" s="281" t="s">
        <v>165</v>
      </c>
      <c r="B24" s="291">
        <f>SUM(B21:B23)</f>
        <v>0</v>
      </c>
      <c r="C24" s="208">
        <f t="shared" ref="C24:E24" si="0">SUM(C21:C23)</f>
        <v>114069</v>
      </c>
      <c r="D24" s="208">
        <f t="shared" si="0"/>
        <v>55789</v>
      </c>
      <c r="E24" s="208">
        <f t="shared" si="0"/>
        <v>26974</v>
      </c>
      <c r="F24" s="209">
        <f>SUM(F21:F23)</f>
        <v>196832</v>
      </c>
      <c r="G24" s="160"/>
      <c r="H24" s="280"/>
      <c r="I24" s="280"/>
      <c r="J24" s="280"/>
      <c r="K24" s="280"/>
      <c r="L24" s="280"/>
      <c r="M24" s="280"/>
      <c r="N24" s="280"/>
      <c r="O24" s="280"/>
      <c r="P24" s="280"/>
      <c r="Q24" s="280"/>
      <c r="R24" s="280"/>
      <c r="S24" s="280"/>
      <c r="T24" s="280"/>
      <c r="U24" s="280"/>
    </row>
    <row r="25" spans="1:22" s="212" customFormat="1" ht="15" customHeight="1" thickTop="1" x14ac:dyDescent="0.2">
      <c r="B25" s="287"/>
      <c r="C25" s="287"/>
      <c r="D25" s="287"/>
      <c r="E25" s="287"/>
      <c r="F25" s="287"/>
      <c r="G25" s="289"/>
      <c r="H25" s="290"/>
      <c r="I25" s="290"/>
      <c r="J25" s="290"/>
      <c r="K25" s="290"/>
      <c r="L25" s="290"/>
      <c r="M25" s="290"/>
      <c r="N25" s="290"/>
      <c r="O25" s="290"/>
      <c r="P25" s="290"/>
      <c r="Q25" s="290"/>
      <c r="R25" s="290"/>
      <c r="S25" s="290"/>
      <c r="T25" s="290"/>
      <c r="U25" s="290"/>
    </row>
    <row r="26" spans="1:22" s="203" customFormat="1" ht="30" customHeight="1" x14ac:dyDescent="0.25">
      <c r="A26" s="285" t="s">
        <v>210</v>
      </c>
      <c r="B26" s="206"/>
      <c r="C26" s="206"/>
      <c r="D26" s="206"/>
      <c r="E26" s="206"/>
      <c r="F26" s="206"/>
      <c r="G26" s="152"/>
      <c r="H26" s="280"/>
      <c r="I26" s="280"/>
      <c r="J26" s="280"/>
      <c r="K26" s="280"/>
      <c r="L26" s="280"/>
      <c r="M26" s="280"/>
      <c r="N26" s="280"/>
      <c r="O26" s="280"/>
      <c r="P26" s="280"/>
      <c r="Q26" s="280"/>
      <c r="R26" s="280"/>
      <c r="S26" s="280"/>
      <c r="T26" s="280"/>
      <c r="U26" s="280"/>
    </row>
    <row r="27" spans="1:22" s="203" customFormat="1" ht="15" customHeight="1" x14ac:dyDescent="0.25">
      <c r="A27" s="203" t="s">
        <v>204</v>
      </c>
      <c r="B27" s="218">
        <f t="shared" ref="B27:E29" si="1">B9+B15-B21</f>
        <v>275186</v>
      </c>
      <c r="C27" s="218">
        <f t="shared" si="1"/>
        <v>87352</v>
      </c>
      <c r="D27" s="195">
        <f t="shared" si="1"/>
        <v>-31162</v>
      </c>
      <c r="E27" s="204">
        <f t="shared" si="1"/>
        <v>0</v>
      </c>
      <c r="F27" s="218">
        <f>SUM(B27:E27)</f>
        <v>331376</v>
      </c>
      <c r="G27" s="152"/>
      <c r="H27" s="280"/>
      <c r="I27" s="280"/>
      <c r="J27" s="280"/>
      <c r="K27" s="280"/>
      <c r="L27" s="280"/>
      <c r="M27" s="280"/>
      <c r="N27" s="280"/>
      <c r="O27" s="280"/>
      <c r="P27" s="280"/>
      <c r="Q27" s="280"/>
      <c r="R27" s="280"/>
      <c r="S27" s="280"/>
      <c r="T27" s="280"/>
      <c r="U27" s="280"/>
    </row>
    <row r="28" spans="1:22" s="203" customFormat="1" ht="15" customHeight="1" x14ac:dyDescent="0.2">
      <c r="A28" s="203" t="s">
        <v>205</v>
      </c>
      <c r="B28" s="218">
        <f t="shared" si="1"/>
        <v>105876</v>
      </c>
      <c r="C28" s="218">
        <f t="shared" si="1"/>
        <v>76009</v>
      </c>
      <c r="D28" s="195">
        <f t="shared" si="1"/>
        <v>8188</v>
      </c>
      <c r="E28" s="195">
        <f t="shared" si="1"/>
        <v>-26974</v>
      </c>
      <c r="F28" s="218">
        <f>SUM(B28:E28)</f>
        <v>163099</v>
      </c>
      <c r="G28" s="152"/>
      <c r="H28" s="280"/>
      <c r="I28" s="280"/>
      <c r="J28" s="280"/>
      <c r="K28" s="280"/>
      <c r="L28" s="280"/>
      <c r="M28" s="280"/>
      <c r="N28" s="280"/>
      <c r="O28" s="280"/>
      <c r="P28" s="280"/>
      <c r="Q28" s="280"/>
      <c r="R28" s="280"/>
      <c r="S28" s="280"/>
      <c r="T28" s="280"/>
      <c r="U28" s="280"/>
    </row>
    <row r="29" spans="1:22" s="203" customFormat="1" ht="15" customHeight="1" x14ac:dyDescent="0.25">
      <c r="A29" s="203" t="s">
        <v>206</v>
      </c>
      <c r="B29" s="160">
        <f t="shared" si="1"/>
        <v>0</v>
      </c>
      <c r="C29" s="160">
        <f t="shared" si="1"/>
        <v>0</v>
      </c>
      <c r="D29" s="160">
        <f t="shared" si="1"/>
        <v>0</v>
      </c>
      <c r="E29" s="160">
        <f t="shared" si="1"/>
        <v>0</v>
      </c>
      <c r="F29" s="160">
        <f>SUM(B29:E29)</f>
        <v>0</v>
      </c>
      <c r="G29" s="152"/>
      <c r="H29" s="280"/>
      <c r="I29" s="280"/>
      <c r="J29" s="280"/>
      <c r="K29" s="280"/>
      <c r="L29" s="280"/>
      <c r="M29" s="280"/>
      <c r="N29" s="280"/>
      <c r="O29" s="280"/>
      <c r="P29" s="280"/>
      <c r="Q29" s="280"/>
      <c r="R29" s="280"/>
      <c r="S29" s="280"/>
      <c r="T29" s="280"/>
      <c r="U29" s="280"/>
    </row>
    <row r="30" spans="1:22" ht="15" customHeight="1" thickBot="1" x14ac:dyDescent="0.3">
      <c r="A30" s="44" t="s">
        <v>165</v>
      </c>
      <c r="B30" s="254">
        <f>SUM(B27:B29)</f>
        <v>381062</v>
      </c>
      <c r="C30" s="254">
        <f>SUM(C27:C29)</f>
        <v>163361</v>
      </c>
      <c r="D30" s="254">
        <f>SUM(D27:D29)</f>
        <v>-22974</v>
      </c>
      <c r="E30" s="254">
        <f>SUM(E27:E29)</f>
        <v>-26974</v>
      </c>
      <c r="F30" s="254">
        <f>SUM(F27:F29)</f>
        <v>494475</v>
      </c>
      <c r="G30" s="152"/>
      <c r="H30" s="278"/>
      <c r="I30" s="278"/>
      <c r="J30" s="278"/>
      <c r="K30" s="278"/>
      <c r="L30" s="278"/>
      <c r="M30" s="278"/>
      <c r="N30" s="278"/>
      <c r="O30" s="278"/>
      <c r="P30" s="278"/>
      <c r="Q30" s="278"/>
      <c r="R30" s="278"/>
      <c r="S30" s="278"/>
      <c r="T30" s="278"/>
      <c r="U30" s="278"/>
    </row>
    <row r="31" spans="1:22" ht="15" customHeight="1" thickTop="1" x14ac:dyDescent="0.2">
      <c r="B31" s="205"/>
      <c r="C31" s="205"/>
      <c r="D31" s="205"/>
      <c r="F31" s="152"/>
      <c r="H31" s="278"/>
      <c r="I31" s="278"/>
      <c r="J31" s="278"/>
      <c r="K31" s="278"/>
      <c r="L31" s="278"/>
      <c r="M31" s="278"/>
      <c r="N31" s="278"/>
      <c r="O31" s="278"/>
      <c r="P31" s="278"/>
      <c r="Q31" s="278"/>
      <c r="R31" s="278"/>
      <c r="S31" s="278"/>
      <c r="T31" s="278"/>
      <c r="U31" s="278"/>
      <c r="V31" s="278"/>
    </row>
    <row r="32" spans="1:22" s="76" customFormat="1" ht="15" customHeight="1" x14ac:dyDescent="0.2">
      <c r="B32" s="205"/>
      <c r="C32" s="205"/>
      <c r="D32" s="205"/>
      <c r="G32" s="152"/>
      <c r="H32" s="152"/>
      <c r="I32" s="152"/>
      <c r="J32" s="152"/>
      <c r="K32" s="152"/>
      <c r="L32" s="152"/>
      <c r="M32" s="152"/>
      <c r="N32" s="152"/>
      <c r="O32" s="152"/>
      <c r="P32" s="152"/>
      <c r="Q32" s="152"/>
      <c r="R32" s="152"/>
      <c r="S32" s="152"/>
      <c r="T32" s="152"/>
      <c r="U32" s="152"/>
      <c r="V32" s="152"/>
    </row>
    <row r="33" spans="2:22" ht="15" customHeight="1" x14ac:dyDescent="0.2">
      <c r="B33" s="205"/>
      <c r="C33" s="205"/>
      <c r="D33" s="205"/>
      <c r="F33" s="152"/>
      <c r="G33" s="152"/>
      <c r="H33" s="278"/>
      <c r="I33" s="278"/>
      <c r="J33" s="278"/>
      <c r="K33" s="278"/>
      <c r="L33" s="278"/>
      <c r="M33" s="278"/>
      <c r="N33" s="278"/>
      <c r="O33" s="278"/>
      <c r="P33" s="278"/>
      <c r="Q33" s="278"/>
      <c r="R33" s="278"/>
      <c r="S33" s="278"/>
      <c r="T33" s="278"/>
      <c r="U33" s="278"/>
      <c r="V33" s="278"/>
    </row>
    <row r="34" spans="2:22" ht="15" customHeight="1" x14ac:dyDescent="0.2">
      <c r="B34" s="205"/>
      <c r="C34" s="205"/>
      <c r="D34" s="205"/>
      <c r="F34" s="152"/>
      <c r="G34" s="152"/>
      <c r="H34" s="278"/>
      <c r="I34" s="278"/>
      <c r="J34" s="278"/>
      <c r="K34" s="278"/>
      <c r="L34" s="278"/>
      <c r="M34" s="278"/>
      <c r="N34" s="278"/>
      <c r="O34" s="278"/>
      <c r="P34" s="278"/>
      <c r="Q34" s="278"/>
      <c r="R34" s="278"/>
      <c r="S34" s="278"/>
      <c r="T34" s="278"/>
      <c r="U34" s="278"/>
      <c r="V34" s="278"/>
    </row>
    <row r="35" spans="2:22" ht="15" customHeight="1" x14ac:dyDescent="0.2">
      <c r="B35" s="205"/>
      <c r="C35" s="205"/>
      <c r="D35" s="205"/>
      <c r="F35" s="152"/>
      <c r="G35" s="152"/>
      <c r="H35" s="278"/>
      <c r="I35" s="278"/>
      <c r="J35" s="278"/>
      <c r="K35" s="278"/>
      <c r="L35" s="278"/>
      <c r="M35" s="278"/>
      <c r="N35" s="278"/>
      <c r="O35" s="278"/>
      <c r="P35" s="278"/>
      <c r="Q35" s="278"/>
      <c r="R35" s="278"/>
      <c r="S35" s="278"/>
      <c r="T35" s="278"/>
      <c r="U35" s="278"/>
      <c r="V35" s="278"/>
    </row>
    <row r="36" spans="2:22" ht="15" customHeight="1" x14ac:dyDescent="0.2">
      <c r="B36" s="205"/>
      <c r="C36" s="205"/>
      <c r="D36" s="205"/>
      <c r="F36" s="152"/>
      <c r="G36" s="152"/>
      <c r="H36" s="278"/>
      <c r="I36" s="278"/>
      <c r="J36" s="278"/>
      <c r="K36" s="278"/>
      <c r="L36" s="278"/>
      <c r="M36" s="278"/>
      <c r="N36" s="278"/>
      <c r="O36" s="278"/>
      <c r="P36" s="278"/>
      <c r="Q36" s="278"/>
      <c r="R36" s="278"/>
      <c r="S36" s="278"/>
      <c r="T36" s="278"/>
      <c r="U36" s="278"/>
      <c r="V36" s="278"/>
    </row>
    <row r="37" spans="2:22" ht="15" customHeight="1" x14ac:dyDescent="0.2">
      <c r="B37" s="205"/>
      <c r="C37" s="205"/>
      <c r="D37" s="205"/>
      <c r="F37" s="152"/>
      <c r="G37" s="152"/>
      <c r="H37" s="278"/>
      <c r="I37" s="278"/>
      <c r="J37" s="278"/>
      <c r="K37" s="278"/>
      <c r="L37" s="278"/>
      <c r="M37" s="278"/>
      <c r="N37" s="278"/>
      <c r="O37" s="278"/>
      <c r="P37" s="278"/>
      <c r="Q37" s="278"/>
      <c r="R37" s="278"/>
      <c r="S37" s="278"/>
      <c r="T37" s="278"/>
      <c r="U37" s="278"/>
      <c r="V37" s="278"/>
    </row>
    <row r="38" spans="2:22" ht="15" customHeight="1" x14ac:dyDescent="0.25">
      <c r="F38" s="152" t="s">
        <v>172</v>
      </c>
      <c r="G38" s="152"/>
      <c r="H38" s="278"/>
      <c r="I38" s="278"/>
      <c r="J38" s="278"/>
      <c r="K38" s="278"/>
      <c r="L38" s="278"/>
      <c r="M38" s="278"/>
      <c r="N38" s="278"/>
      <c r="O38" s="278"/>
      <c r="P38" s="278"/>
      <c r="Q38" s="278"/>
      <c r="R38" s="278"/>
      <c r="S38" s="278"/>
      <c r="T38" s="278"/>
      <c r="U38" s="278"/>
      <c r="V38" s="278"/>
    </row>
    <row r="39" spans="2:22" ht="15" customHeight="1" x14ac:dyDescent="0.25">
      <c r="F39" s="152"/>
      <c r="G39" s="152"/>
      <c r="H39" s="278"/>
      <c r="I39" s="278"/>
      <c r="J39" s="278"/>
      <c r="K39" s="278"/>
      <c r="L39" s="278"/>
      <c r="M39" s="278"/>
      <c r="N39" s="278"/>
      <c r="O39" s="278"/>
      <c r="P39" s="278"/>
      <c r="Q39" s="278"/>
      <c r="R39" s="278"/>
      <c r="S39" s="278"/>
      <c r="T39" s="278"/>
      <c r="U39" s="278"/>
      <c r="V39" s="278"/>
    </row>
    <row r="40" spans="2:22" ht="15" customHeight="1" x14ac:dyDescent="0.25">
      <c r="F40" s="152"/>
      <c r="G40" s="152"/>
      <c r="H40" s="278"/>
      <c r="I40" s="278"/>
      <c r="J40" s="278"/>
      <c r="K40" s="278"/>
      <c r="L40" s="278"/>
      <c r="M40" s="278"/>
      <c r="N40" s="278"/>
      <c r="O40" s="278"/>
      <c r="P40" s="278"/>
      <c r="Q40" s="278"/>
      <c r="R40" s="278"/>
      <c r="S40" s="278"/>
      <c r="T40" s="278"/>
      <c r="U40" s="278"/>
      <c r="V40" s="278"/>
    </row>
    <row r="41" spans="2:22" ht="15" customHeight="1" x14ac:dyDescent="0.25">
      <c r="F41" s="152"/>
      <c r="G41" s="152"/>
      <c r="H41" s="278"/>
      <c r="I41" s="278"/>
      <c r="J41" s="278"/>
      <c r="K41" s="278"/>
      <c r="L41" s="278"/>
      <c r="M41" s="278"/>
      <c r="N41" s="278"/>
      <c r="O41" s="278"/>
      <c r="P41" s="278"/>
      <c r="Q41" s="278"/>
      <c r="R41" s="278"/>
      <c r="S41" s="278"/>
      <c r="T41" s="278"/>
      <c r="U41" s="278"/>
      <c r="V41" s="278"/>
    </row>
    <row r="42" spans="2:22" ht="15" customHeight="1" x14ac:dyDescent="0.25">
      <c r="F42" s="152"/>
      <c r="G42" s="152"/>
      <c r="H42" s="278"/>
      <c r="I42" s="278"/>
      <c r="J42" s="278"/>
      <c r="K42" s="278"/>
      <c r="L42" s="278"/>
      <c r="M42" s="278"/>
      <c r="N42" s="278"/>
      <c r="O42" s="278"/>
      <c r="P42" s="278"/>
      <c r="Q42" s="278"/>
      <c r="R42" s="278"/>
      <c r="S42" s="278"/>
      <c r="T42" s="278"/>
      <c r="U42" s="278"/>
      <c r="V42" s="278"/>
    </row>
    <row r="43" spans="2:22" ht="15" customHeight="1" x14ac:dyDescent="0.25">
      <c r="F43" s="152"/>
      <c r="G43" s="152"/>
      <c r="H43" s="278"/>
      <c r="I43" s="278"/>
      <c r="J43" s="278"/>
      <c r="K43" s="278"/>
      <c r="L43" s="278"/>
      <c r="M43" s="278"/>
      <c r="N43" s="278"/>
      <c r="O43" s="278"/>
      <c r="P43" s="278"/>
      <c r="Q43" s="278"/>
      <c r="R43" s="278"/>
      <c r="S43" s="278"/>
      <c r="T43" s="278"/>
      <c r="U43" s="278"/>
      <c r="V43" s="278"/>
    </row>
    <row r="44" spans="2:22" ht="15" customHeight="1" x14ac:dyDescent="0.25">
      <c r="F44" s="152"/>
      <c r="G44" s="152"/>
      <c r="H44" s="278"/>
      <c r="I44" s="278"/>
      <c r="J44" s="278"/>
      <c r="K44" s="278"/>
      <c r="L44" s="278"/>
      <c r="M44" s="278"/>
      <c r="N44" s="278"/>
      <c r="O44" s="278"/>
      <c r="P44" s="278"/>
      <c r="Q44" s="278"/>
      <c r="R44" s="278"/>
      <c r="S44" s="278"/>
      <c r="T44" s="278"/>
      <c r="U44" s="278"/>
      <c r="V44" s="278"/>
    </row>
    <row r="45" spans="2:22" ht="15" customHeight="1" x14ac:dyDescent="0.25">
      <c r="F45" s="152"/>
      <c r="G45" s="152"/>
      <c r="H45" s="278"/>
      <c r="I45" s="278"/>
      <c r="J45" s="278"/>
      <c r="K45" s="278"/>
      <c r="L45" s="278"/>
      <c r="M45" s="278"/>
      <c r="N45" s="278"/>
      <c r="O45" s="278"/>
      <c r="P45" s="278"/>
      <c r="Q45" s="278"/>
      <c r="R45" s="278"/>
      <c r="S45" s="278"/>
      <c r="T45" s="278"/>
      <c r="U45" s="278"/>
      <c r="V45" s="278"/>
    </row>
    <row r="46" spans="2:22" ht="15" customHeight="1" x14ac:dyDescent="0.25">
      <c r="F46" s="152"/>
      <c r="G46" s="152"/>
      <c r="H46" s="278"/>
      <c r="I46" s="278"/>
      <c r="J46" s="278"/>
      <c r="K46" s="278"/>
      <c r="L46" s="278"/>
      <c r="M46" s="278"/>
      <c r="N46" s="278"/>
      <c r="O46" s="278"/>
      <c r="P46" s="278"/>
      <c r="Q46" s="278"/>
      <c r="R46" s="278"/>
      <c r="S46" s="278"/>
      <c r="T46" s="278"/>
      <c r="U46" s="278"/>
      <c r="V46" s="278"/>
    </row>
    <row r="47" spans="2:22" ht="15" customHeight="1" x14ac:dyDescent="0.25">
      <c r="F47" s="152"/>
      <c r="G47" s="152"/>
      <c r="H47" s="278"/>
      <c r="I47" s="278"/>
      <c r="J47" s="278"/>
      <c r="K47" s="278"/>
      <c r="L47" s="278"/>
      <c r="M47" s="278"/>
      <c r="N47" s="278"/>
      <c r="O47" s="278"/>
      <c r="P47" s="278"/>
      <c r="Q47" s="278"/>
      <c r="R47" s="278"/>
      <c r="S47" s="278"/>
      <c r="T47" s="278"/>
      <c r="U47" s="278"/>
      <c r="V47" s="278"/>
    </row>
    <row r="48" spans="2:22" ht="15" customHeight="1" x14ac:dyDescent="0.25">
      <c r="F48" s="152"/>
      <c r="G48" s="152"/>
      <c r="H48" s="278"/>
      <c r="I48" s="278"/>
      <c r="J48" s="278"/>
      <c r="K48" s="278"/>
      <c r="L48" s="278"/>
      <c r="M48" s="278"/>
      <c r="N48" s="278"/>
      <c r="O48" s="278"/>
      <c r="P48" s="278"/>
      <c r="Q48" s="278"/>
      <c r="R48" s="278"/>
      <c r="S48" s="278"/>
      <c r="T48" s="278"/>
      <c r="U48" s="278"/>
      <c r="V48" s="278"/>
    </row>
    <row r="49" spans="6:22" s="7" customFormat="1" ht="15" customHeight="1" x14ac:dyDescent="0.2">
      <c r="F49" s="152"/>
      <c r="G49" s="152"/>
      <c r="H49" s="278"/>
      <c r="I49" s="278"/>
      <c r="J49" s="278"/>
      <c r="K49" s="278"/>
      <c r="L49" s="278"/>
      <c r="M49" s="278"/>
      <c r="N49" s="278"/>
      <c r="O49" s="278"/>
      <c r="P49" s="278"/>
      <c r="Q49" s="278"/>
      <c r="R49" s="278"/>
      <c r="S49" s="278"/>
      <c r="T49" s="278"/>
      <c r="U49" s="278"/>
      <c r="V49" s="278"/>
    </row>
    <row r="50" spans="6:22" s="7" customFormat="1" ht="15" customHeight="1" x14ac:dyDescent="0.2">
      <c r="F50" s="152"/>
      <c r="G50" s="152"/>
      <c r="H50" s="278"/>
      <c r="I50" s="278"/>
      <c r="J50" s="278"/>
      <c r="K50" s="278"/>
      <c r="L50" s="278"/>
      <c r="M50" s="278"/>
      <c r="N50" s="278"/>
      <c r="O50" s="278"/>
      <c r="P50" s="278"/>
      <c r="Q50" s="278"/>
      <c r="R50" s="278"/>
      <c r="S50" s="278"/>
      <c r="T50" s="278"/>
      <c r="U50" s="278"/>
      <c r="V50" s="278"/>
    </row>
    <row r="51" spans="6:22" s="7" customFormat="1" ht="15" customHeight="1" x14ac:dyDescent="0.2">
      <c r="F51" s="152"/>
      <c r="G51" s="152"/>
      <c r="H51" s="278"/>
      <c r="I51" s="278"/>
      <c r="J51" s="278"/>
      <c r="K51" s="278"/>
      <c r="L51" s="278"/>
      <c r="M51" s="278"/>
      <c r="N51" s="278"/>
      <c r="O51" s="278"/>
      <c r="P51" s="278"/>
      <c r="Q51" s="278"/>
      <c r="R51" s="278"/>
      <c r="S51" s="278"/>
      <c r="T51" s="278"/>
      <c r="U51" s="278"/>
      <c r="V51" s="278"/>
    </row>
    <row r="52" spans="6:22" s="7" customFormat="1" ht="15" customHeight="1" x14ac:dyDescent="0.2">
      <c r="F52" s="152"/>
      <c r="G52" s="152"/>
      <c r="H52" s="278"/>
      <c r="I52" s="278"/>
      <c r="J52" s="278"/>
      <c r="K52" s="278"/>
      <c r="L52" s="278"/>
      <c r="M52" s="278"/>
      <c r="N52" s="278"/>
      <c r="O52" s="278"/>
      <c r="P52" s="278"/>
      <c r="Q52" s="278"/>
      <c r="R52" s="278"/>
      <c r="S52" s="278"/>
      <c r="T52" s="278"/>
      <c r="U52" s="278"/>
      <c r="V52" s="278"/>
    </row>
    <row r="53" spans="6:22" s="7" customFormat="1" ht="15" customHeight="1" x14ac:dyDescent="0.2">
      <c r="F53" s="152"/>
      <c r="G53" s="152"/>
      <c r="H53" s="278"/>
      <c r="I53" s="278"/>
      <c r="J53" s="278"/>
      <c r="K53" s="278"/>
      <c r="L53" s="278"/>
      <c r="M53" s="278"/>
      <c r="N53" s="278"/>
      <c r="O53" s="278"/>
      <c r="P53" s="278"/>
      <c r="Q53" s="278"/>
      <c r="R53" s="278"/>
      <c r="S53" s="278"/>
      <c r="T53" s="278"/>
      <c r="U53" s="278"/>
      <c r="V53" s="278"/>
    </row>
    <row r="54" spans="6:22" s="7" customFormat="1" ht="15" customHeight="1" x14ac:dyDescent="0.2">
      <c r="F54" s="152"/>
      <c r="G54" s="152"/>
      <c r="H54" s="278"/>
      <c r="I54" s="278"/>
      <c r="J54" s="278"/>
      <c r="K54" s="278"/>
      <c r="L54" s="278"/>
      <c r="M54" s="278"/>
      <c r="N54" s="278"/>
      <c r="O54" s="278"/>
      <c r="P54" s="278"/>
      <c r="Q54" s="278"/>
      <c r="R54" s="278"/>
      <c r="S54" s="278"/>
      <c r="T54" s="278"/>
      <c r="U54" s="278"/>
      <c r="V54" s="278"/>
    </row>
    <row r="55" spans="6:22" s="7" customFormat="1" ht="15" customHeight="1" x14ac:dyDescent="0.2">
      <c r="F55" s="152"/>
      <c r="G55" s="152"/>
      <c r="H55" s="278"/>
      <c r="I55" s="278"/>
      <c r="J55" s="278"/>
      <c r="K55" s="278"/>
      <c r="L55" s="278"/>
      <c r="M55" s="278"/>
      <c r="N55" s="278"/>
      <c r="O55" s="278"/>
      <c r="P55" s="278"/>
      <c r="Q55" s="278"/>
      <c r="R55" s="278"/>
      <c r="S55" s="278"/>
      <c r="T55" s="278"/>
      <c r="U55" s="278"/>
      <c r="V55" s="278"/>
    </row>
    <row r="56" spans="6:22" s="7" customFormat="1" ht="15" customHeight="1" x14ac:dyDescent="0.2">
      <c r="F56" s="152"/>
      <c r="G56" s="152"/>
      <c r="H56" s="278"/>
      <c r="I56" s="278"/>
      <c r="J56" s="278"/>
      <c r="K56" s="278"/>
      <c r="L56" s="278"/>
      <c r="M56" s="278"/>
      <c r="N56" s="278"/>
      <c r="O56" s="278"/>
      <c r="P56" s="278"/>
      <c r="Q56" s="278"/>
      <c r="R56" s="278"/>
      <c r="S56" s="278"/>
      <c r="T56" s="278"/>
      <c r="U56" s="278"/>
      <c r="V56" s="278"/>
    </row>
    <row r="57" spans="6:22" s="7" customFormat="1" ht="15" customHeight="1" x14ac:dyDescent="0.2">
      <c r="F57" s="152"/>
      <c r="G57" s="152"/>
      <c r="H57" s="278"/>
      <c r="I57" s="278"/>
      <c r="J57" s="278"/>
      <c r="K57" s="278"/>
      <c r="L57" s="278"/>
      <c r="M57" s="278"/>
      <c r="N57" s="278"/>
      <c r="O57" s="278"/>
      <c r="P57" s="278"/>
      <c r="Q57" s="278"/>
      <c r="R57" s="278"/>
      <c r="S57" s="278"/>
      <c r="T57" s="278"/>
      <c r="U57" s="278"/>
      <c r="V57" s="278"/>
    </row>
    <row r="58" spans="6:22" s="7" customFormat="1" ht="15" customHeight="1" x14ac:dyDescent="0.2">
      <c r="F58" s="152"/>
      <c r="G58" s="152"/>
      <c r="H58" s="278"/>
      <c r="I58" s="278"/>
      <c r="J58" s="278"/>
      <c r="K58" s="278"/>
      <c r="L58" s="278"/>
      <c r="M58" s="278"/>
      <c r="N58" s="278"/>
      <c r="O58" s="278"/>
      <c r="P58" s="278"/>
      <c r="Q58" s="278"/>
      <c r="R58" s="278"/>
      <c r="S58" s="278"/>
      <c r="T58" s="278"/>
      <c r="U58" s="278"/>
      <c r="V58" s="278"/>
    </row>
    <row r="59" spans="6:22" s="7" customFormat="1" ht="15" customHeight="1" x14ac:dyDescent="0.2">
      <c r="F59" s="152"/>
      <c r="G59" s="152"/>
      <c r="H59" s="278"/>
      <c r="I59" s="278"/>
      <c r="J59" s="278"/>
      <c r="K59" s="278"/>
      <c r="L59" s="278"/>
      <c r="M59" s="278"/>
      <c r="N59" s="278"/>
      <c r="O59" s="278"/>
      <c r="P59" s="278"/>
      <c r="Q59" s="278"/>
      <c r="R59" s="278"/>
      <c r="S59" s="278"/>
      <c r="T59" s="278"/>
      <c r="U59" s="278"/>
      <c r="V59" s="278"/>
    </row>
    <row r="60" spans="6:22" s="7" customFormat="1" ht="15" customHeight="1" x14ac:dyDescent="0.2">
      <c r="F60" s="152"/>
      <c r="G60" s="152"/>
      <c r="H60" s="278"/>
      <c r="I60" s="278"/>
      <c r="J60" s="278"/>
      <c r="K60" s="278"/>
      <c r="L60" s="278"/>
      <c r="M60" s="278"/>
      <c r="N60" s="278"/>
      <c r="O60" s="278"/>
      <c r="P60" s="278"/>
      <c r="Q60" s="278"/>
      <c r="R60" s="278"/>
      <c r="S60" s="278"/>
      <c r="T60" s="278"/>
      <c r="U60" s="278"/>
      <c r="V60" s="278"/>
    </row>
    <row r="61" spans="6:22" s="7" customFormat="1" ht="15" customHeight="1" x14ac:dyDescent="0.2">
      <c r="F61" s="152"/>
      <c r="G61" s="152"/>
      <c r="H61" s="278"/>
      <c r="I61" s="278"/>
      <c r="J61" s="278"/>
      <c r="K61" s="278"/>
      <c r="L61" s="278"/>
      <c r="M61" s="278"/>
      <c r="N61" s="278"/>
      <c r="O61" s="278"/>
      <c r="P61" s="278"/>
      <c r="Q61" s="278"/>
      <c r="R61" s="278"/>
      <c r="S61" s="278"/>
      <c r="T61" s="278"/>
      <c r="U61" s="278"/>
      <c r="V61" s="278"/>
    </row>
    <row r="62" spans="6:22" s="7" customFormat="1" ht="15" customHeight="1" x14ac:dyDescent="0.2">
      <c r="F62" s="152"/>
      <c r="G62" s="152"/>
      <c r="H62" s="278"/>
      <c r="I62" s="278"/>
      <c r="J62" s="278"/>
      <c r="K62" s="278"/>
      <c r="L62" s="278"/>
      <c r="M62" s="278"/>
      <c r="N62" s="278"/>
      <c r="O62" s="278"/>
      <c r="P62" s="278"/>
      <c r="Q62" s="278"/>
      <c r="R62" s="278"/>
      <c r="S62" s="278"/>
      <c r="T62" s="278"/>
      <c r="U62" s="278"/>
      <c r="V62" s="278"/>
    </row>
    <row r="63" spans="6:22" s="7" customFormat="1" ht="15" customHeight="1" x14ac:dyDescent="0.2">
      <c r="F63" s="152"/>
      <c r="G63" s="152"/>
      <c r="H63" s="278"/>
      <c r="I63" s="278"/>
      <c r="J63" s="278"/>
      <c r="K63" s="278"/>
      <c r="L63" s="278"/>
      <c r="M63" s="278"/>
      <c r="N63" s="278"/>
      <c r="O63" s="278"/>
      <c r="P63" s="278"/>
      <c r="Q63" s="278"/>
      <c r="R63" s="278"/>
      <c r="S63" s="278"/>
      <c r="T63" s="278"/>
      <c r="U63" s="278"/>
      <c r="V63" s="278"/>
    </row>
    <row r="64" spans="6:22" s="7" customFormat="1" ht="15" customHeight="1" x14ac:dyDescent="0.2">
      <c r="F64" s="152"/>
      <c r="G64" s="152"/>
      <c r="H64" s="278"/>
      <c r="I64" s="278"/>
      <c r="J64" s="278"/>
      <c r="K64" s="278"/>
      <c r="L64" s="278"/>
      <c r="M64" s="278"/>
      <c r="N64" s="278"/>
      <c r="O64" s="278"/>
      <c r="P64" s="278"/>
      <c r="Q64" s="278"/>
      <c r="R64" s="278"/>
      <c r="S64" s="278"/>
      <c r="T64" s="278"/>
      <c r="U64" s="278"/>
      <c r="V64" s="278"/>
    </row>
    <row r="65" spans="6:22" s="7" customFormat="1" ht="15" customHeight="1" x14ac:dyDescent="0.2">
      <c r="F65" s="152"/>
      <c r="G65" s="152"/>
      <c r="H65" s="278"/>
      <c r="I65" s="278"/>
      <c r="J65" s="278"/>
      <c r="K65" s="278"/>
      <c r="L65" s="278"/>
      <c r="M65" s="278"/>
      <c r="N65" s="278"/>
      <c r="O65" s="278"/>
      <c r="P65" s="278"/>
      <c r="Q65" s="278"/>
      <c r="R65" s="278"/>
      <c r="S65" s="278"/>
      <c r="T65" s="278"/>
      <c r="U65" s="278"/>
      <c r="V65" s="278"/>
    </row>
    <row r="66" spans="6:22" s="7" customFormat="1" ht="15" customHeight="1" x14ac:dyDescent="0.2">
      <c r="F66" s="152"/>
      <c r="G66" s="152"/>
      <c r="H66" s="278"/>
      <c r="I66" s="278"/>
      <c r="J66" s="278"/>
      <c r="K66" s="278"/>
      <c r="L66" s="278"/>
      <c r="M66" s="278"/>
      <c r="N66" s="278"/>
      <c r="O66" s="278"/>
      <c r="P66" s="278"/>
      <c r="Q66" s="278"/>
      <c r="R66" s="278"/>
      <c r="S66" s="278"/>
      <c r="T66" s="278"/>
      <c r="U66" s="278"/>
      <c r="V66" s="278"/>
    </row>
    <row r="67" spans="6:22" s="7" customFormat="1" ht="15" customHeight="1" x14ac:dyDescent="0.2">
      <c r="F67" s="152"/>
      <c r="G67" s="152"/>
      <c r="H67" s="278"/>
      <c r="I67" s="278"/>
      <c r="J67" s="278"/>
      <c r="K67" s="278"/>
      <c r="L67" s="278"/>
      <c r="M67" s="278"/>
      <c r="N67" s="278"/>
      <c r="O67" s="278"/>
      <c r="P67" s="278"/>
      <c r="Q67" s="278"/>
      <c r="R67" s="278"/>
      <c r="S67" s="278"/>
      <c r="T67" s="278"/>
      <c r="U67" s="278"/>
      <c r="V67" s="278"/>
    </row>
    <row r="68" spans="6:22" s="7" customFormat="1" ht="15" customHeight="1" x14ac:dyDescent="0.2">
      <c r="F68" s="152"/>
      <c r="G68" s="152"/>
      <c r="H68" s="278"/>
      <c r="I68" s="278"/>
      <c r="J68" s="278"/>
      <c r="K68" s="278"/>
      <c r="L68" s="278"/>
      <c r="M68" s="278"/>
      <c r="N68" s="278"/>
      <c r="O68" s="278"/>
      <c r="P68" s="278"/>
      <c r="Q68" s="278"/>
      <c r="R68" s="278"/>
      <c r="S68" s="278"/>
      <c r="T68" s="278"/>
      <c r="U68" s="278"/>
      <c r="V68" s="278"/>
    </row>
    <row r="69" spans="6:22" s="7" customFormat="1" ht="15" customHeight="1" x14ac:dyDescent="0.2">
      <c r="F69" s="152"/>
      <c r="G69" s="152"/>
      <c r="H69" s="278"/>
      <c r="I69" s="278"/>
      <c r="J69" s="278"/>
      <c r="K69" s="278"/>
      <c r="L69" s="278"/>
      <c r="M69" s="278"/>
      <c r="N69" s="278"/>
      <c r="O69" s="278"/>
      <c r="P69" s="278"/>
      <c r="Q69" s="278"/>
      <c r="R69" s="278"/>
      <c r="S69" s="278"/>
      <c r="T69" s="278"/>
      <c r="U69" s="278"/>
      <c r="V69" s="278"/>
    </row>
    <row r="70" spans="6:22" s="7" customFormat="1" ht="15" customHeight="1" x14ac:dyDescent="0.2">
      <c r="F70" s="152"/>
      <c r="G70" s="152"/>
      <c r="H70" s="278"/>
      <c r="I70" s="278"/>
      <c r="J70" s="278"/>
      <c r="K70" s="278"/>
      <c r="L70" s="278"/>
      <c r="M70" s="278"/>
      <c r="N70" s="278"/>
      <c r="O70" s="278"/>
      <c r="P70" s="278"/>
      <c r="Q70" s="278"/>
      <c r="R70" s="278"/>
      <c r="S70" s="278"/>
      <c r="T70" s="278"/>
      <c r="U70" s="278"/>
      <c r="V70" s="278"/>
    </row>
    <row r="71" spans="6:22" s="7" customFormat="1" ht="15" customHeight="1" x14ac:dyDescent="0.2">
      <c r="F71" s="152"/>
      <c r="G71" s="152"/>
      <c r="H71" s="278"/>
      <c r="I71" s="278"/>
      <c r="J71" s="278"/>
      <c r="K71" s="278"/>
      <c r="L71" s="278"/>
      <c r="M71" s="278"/>
      <c r="N71" s="278"/>
      <c r="O71" s="278"/>
      <c r="P71" s="278"/>
      <c r="Q71" s="278"/>
      <c r="R71" s="278"/>
      <c r="S71" s="278"/>
      <c r="T71" s="278"/>
      <c r="U71" s="278"/>
      <c r="V71" s="278"/>
    </row>
    <row r="72" spans="6:22" s="7" customFormat="1" ht="15" customHeight="1" x14ac:dyDescent="0.2">
      <c r="F72" s="152"/>
      <c r="G72" s="152"/>
      <c r="H72" s="278"/>
      <c r="I72" s="278"/>
      <c r="J72" s="278"/>
      <c r="K72" s="278"/>
      <c r="L72" s="278"/>
      <c r="M72" s="278"/>
      <c r="N72" s="278"/>
      <c r="O72" s="278"/>
      <c r="P72" s="278"/>
      <c r="Q72" s="278"/>
      <c r="R72" s="278"/>
      <c r="S72" s="278"/>
      <c r="T72" s="278"/>
      <c r="U72" s="278"/>
      <c r="V72" s="278"/>
    </row>
    <row r="73" spans="6:22" s="7" customFormat="1" ht="15" customHeight="1" x14ac:dyDescent="0.2">
      <c r="F73" s="152"/>
      <c r="G73" s="152"/>
      <c r="H73" s="278"/>
      <c r="I73" s="278"/>
      <c r="J73" s="278"/>
      <c r="K73" s="278"/>
      <c r="L73" s="278"/>
      <c r="M73" s="278"/>
      <c r="N73" s="278"/>
      <c r="O73" s="278"/>
      <c r="P73" s="278"/>
      <c r="Q73" s="278"/>
      <c r="R73" s="278"/>
      <c r="S73" s="278"/>
      <c r="T73" s="278"/>
      <c r="U73" s="278"/>
      <c r="V73" s="278"/>
    </row>
    <row r="74" spans="6:22" s="7" customFormat="1" ht="15" customHeight="1" x14ac:dyDescent="0.2">
      <c r="F74" s="152"/>
      <c r="G74" s="152"/>
      <c r="H74" s="278"/>
      <c r="I74" s="278"/>
      <c r="J74" s="278"/>
      <c r="K74" s="278"/>
      <c r="L74" s="278"/>
      <c r="M74" s="278"/>
      <c r="N74" s="278"/>
      <c r="O74" s="278"/>
      <c r="P74" s="278"/>
      <c r="Q74" s="278"/>
      <c r="R74" s="278"/>
      <c r="S74" s="278"/>
      <c r="T74" s="278"/>
      <c r="U74" s="278"/>
      <c r="V74" s="278"/>
    </row>
    <row r="75" spans="6:22" s="7" customFormat="1" ht="15" customHeight="1" x14ac:dyDescent="0.2">
      <c r="F75" s="152"/>
      <c r="G75" s="152"/>
      <c r="H75" s="278"/>
      <c r="I75" s="278"/>
      <c r="J75" s="278"/>
      <c r="K75" s="278"/>
      <c r="L75" s="278"/>
      <c r="M75" s="278"/>
      <c r="N75" s="278"/>
      <c r="O75" s="278"/>
      <c r="P75" s="278"/>
      <c r="Q75" s="278"/>
      <c r="R75" s="278"/>
      <c r="S75" s="278"/>
      <c r="T75" s="278"/>
      <c r="U75" s="278"/>
      <c r="V75" s="278"/>
    </row>
    <row r="76" spans="6:22" s="7" customFormat="1" ht="15" customHeight="1" x14ac:dyDescent="0.2">
      <c r="F76" s="152"/>
      <c r="G76" s="152"/>
      <c r="H76" s="278"/>
      <c r="I76" s="278"/>
      <c r="J76" s="278"/>
      <c r="K76" s="278"/>
      <c r="L76" s="278"/>
      <c r="M76" s="278"/>
      <c r="N76" s="278"/>
      <c r="O76" s="278"/>
      <c r="P76" s="278"/>
      <c r="Q76" s="278"/>
      <c r="R76" s="278"/>
      <c r="S76" s="278"/>
      <c r="T76" s="278"/>
      <c r="U76" s="278"/>
      <c r="V76" s="278"/>
    </row>
    <row r="77" spans="6:22" s="7" customFormat="1" ht="15" customHeight="1" x14ac:dyDescent="0.2">
      <c r="F77" s="152"/>
      <c r="G77" s="152"/>
      <c r="H77" s="278"/>
      <c r="I77" s="278"/>
      <c r="J77" s="278"/>
      <c r="K77" s="278"/>
      <c r="L77" s="278"/>
      <c r="M77" s="278"/>
      <c r="N77" s="278"/>
      <c r="O77" s="278"/>
      <c r="P77" s="278"/>
      <c r="Q77" s="278"/>
      <c r="R77" s="278"/>
      <c r="S77" s="278"/>
      <c r="T77" s="278"/>
      <c r="U77" s="278"/>
      <c r="V77" s="278"/>
    </row>
    <row r="78" spans="6:22" s="7" customFormat="1" ht="15" customHeight="1" x14ac:dyDescent="0.2">
      <c r="F78" s="152"/>
      <c r="G78" s="152"/>
      <c r="H78" s="278"/>
      <c r="I78" s="278"/>
      <c r="J78" s="278"/>
      <c r="K78" s="278"/>
      <c r="L78" s="278"/>
      <c r="M78" s="278"/>
      <c r="N78" s="278"/>
      <c r="O78" s="278"/>
      <c r="P78" s="278"/>
      <c r="Q78" s="278"/>
      <c r="R78" s="278"/>
      <c r="S78" s="278"/>
      <c r="T78" s="278"/>
      <c r="U78" s="278"/>
      <c r="V78" s="278"/>
    </row>
    <row r="79" spans="6:22" s="7" customFormat="1" ht="15" customHeight="1" x14ac:dyDescent="0.2">
      <c r="F79" s="152"/>
      <c r="G79" s="152"/>
      <c r="H79" s="278"/>
      <c r="I79" s="278"/>
      <c r="J79" s="278"/>
      <c r="K79" s="278"/>
      <c r="L79" s="278"/>
      <c r="M79" s="278"/>
      <c r="N79" s="278"/>
      <c r="O79" s="278"/>
      <c r="P79" s="278"/>
      <c r="Q79" s="278"/>
      <c r="R79" s="278"/>
      <c r="S79" s="278"/>
      <c r="T79" s="278"/>
      <c r="U79" s="278"/>
      <c r="V79" s="278"/>
    </row>
  </sheetData>
  <printOptions horizontalCentered="1"/>
  <pageMargins left="0.25" right="0.25" top="0.5" bottom="0.5" header="0.25" footer="0.25"/>
  <pageSetup scale="80" orientation="landscape" r:id="rId1"/>
  <headerFooter alignWithMargins="0">
    <oddFooter xml:space="preserve">&amp;CPage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A061D-CCBC-4D59-AD99-BB1C31F82875}">
  <dimension ref="A1:E46"/>
  <sheetViews>
    <sheetView workbookViewId="0">
      <selection sqref="A1:E1"/>
    </sheetView>
  </sheetViews>
  <sheetFormatPr defaultColWidth="15.7109375" defaultRowHeight="15" customHeight="1" x14ac:dyDescent="0.2"/>
  <cols>
    <col min="1" max="1" width="64.140625" style="7" bestFit="1" customWidth="1"/>
    <col min="2" max="2" width="17.28515625" style="76" bestFit="1" customWidth="1"/>
    <col min="3" max="3" width="16.140625" style="76" bestFit="1" customWidth="1"/>
    <col min="4" max="4" width="12.7109375" style="7" bestFit="1" customWidth="1"/>
    <col min="5" max="5" width="16.140625" style="7" bestFit="1" customWidth="1"/>
    <col min="6" max="16384" width="15.7109375" style="7"/>
  </cols>
  <sheetData>
    <row r="1" spans="1:5" s="44" customFormat="1" ht="30" customHeight="1" x14ac:dyDescent="0.35">
      <c r="A1" s="296" t="s">
        <v>0</v>
      </c>
      <c r="B1" s="296"/>
      <c r="C1" s="296"/>
      <c r="D1" s="296"/>
      <c r="E1" s="296"/>
    </row>
    <row r="2" spans="1:5" s="45" customFormat="1" ht="15" customHeight="1" x14ac:dyDescent="0.3">
      <c r="A2" s="293"/>
      <c r="B2" s="293"/>
      <c r="C2" s="293"/>
    </row>
    <row r="3" spans="1:5" s="46" customFormat="1" ht="15" customHeight="1" x14ac:dyDescent="0.2">
      <c r="A3" s="294" t="s">
        <v>39</v>
      </c>
      <c r="B3" s="294"/>
      <c r="C3" s="294"/>
      <c r="D3" s="294"/>
      <c r="E3" s="294"/>
    </row>
    <row r="4" spans="1:5" s="46" customFormat="1" ht="15" customHeight="1" x14ac:dyDescent="0.2">
      <c r="A4" s="295" t="s">
        <v>40</v>
      </c>
      <c r="B4" s="294"/>
      <c r="C4" s="294"/>
      <c r="D4" s="294"/>
      <c r="E4" s="294"/>
    </row>
    <row r="5" spans="1:5" s="46" customFormat="1" ht="15" customHeight="1" x14ac:dyDescent="0.2">
      <c r="A5" s="47"/>
      <c r="B5" s="48"/>
      <c r="C5" s="48"/>
    </row>
    <row r="6" spans="1:5" ht="15" customHeight="1" x14ac:dyDescent="0.25">
      <c r="A6" s="5"/>
      <c r="B6" s="49" t="s">
        <v>41</v>
      </c>
      <c r="C6" s="50"/>
      <c r="D6" s="49" t="s">
        <v>42</v>
      </c>
      <c r="E6" s="50"/>
    </row>
    <row r="7" spans="1:5" ht="15" customHeight="1" x14ac:dyDescent="0.25">
      <c r="A7" s="5"/>
      <c r="B7" s="51"/>
      <c r="C7" s="52"/>
      <c r="D7" s="51"/>
      <c r="E7" s="52"/>
    </row>
    <row r="8" spans="1:5" ht="15" customHeight="1" x14ac:dyDescent="0.25">
      <c r="A8" s="53" t="s">
        <v>43</v>
      </c>
      <c r="B8" s="51"/>
      <c r="C8" s="54"/>
      <c r="D8" s="51"/>
      <c r="E8" s="54"/>
    </row>
    <row r="9" spans="1:5" ht="15" customHeight="1" x14ac:dyDescent="0.25">
      <c r="A9" s="53"/>
      <c r="B9" s="51"/>
      <c r="C9" s="54"/>
      <c r="D9" s="51"/>
      <c r="E9" s="54"/>
    </row>
    <row r="10" spans="1:5" ht="15" customHeight="1" x14ac:dyDescent="0.25">
      <c r="A10" s="5" t="s">
        <v>44</v>
      </c>
      <c r="B10" s="55"/>
      <c r="C10" s="56">
        <f>'Earned Incurred QTD-5'!D16</f>
        <v>1276014</v>
      </c>
      <c r="D10" s="55"/>
      <c r="E10" s="56">
        <f>'Earned Incurred YTD-6'!D16</f>
        <v>5103101</v>
      </c>
    </row>
    <row r="11" spans="1:5" ht="15" customHeight="1" x14ac:dyDescent="0.25">
      <c r="A11" s="53"/>
      <c r="B11" s="55"/>
      <c r="C11" s="57"/>
      <c r="D11" s="55"/>
      <c r="E11" s="57"/>
    </row>
    <row r="12" spans="1:5" ht="15" customHeight="1" x14ac:dyDescent="0.25">
      <c r="A12" s="53" t="s">
        <v>45</v>
      </c>
      <c r="B12" s="55"/>
      <c r="C12" s="57"/>
      <c r="D12" s="55"/>
      <c r="E12" s="57"/>
    </row>
    <row r="13" spans="1:5" ht="15" customHeight="1" x14ac:dyDescent="0.25">
      <c r="A13" s="5" t="s">
        <v>46</v>
      </c>
      <c r="B13" s="58">
        <f>'Earned Incurred QTD-5'!D23</f>
        <v>877956</v>
      </c>
      <c r="C13" s="59"/>
      <c r="D13" s="58">
        <f>'Earned Incurred YTD-6'!D23</f>
        <v>1489223</v>
      </c>
      <c r="E13" s="59"/>
    </row>
    <row r="14" spans="1:5" ht="15" customHeight="1" x14ac:dyDescent="0.25">
      <c r="A14" s="5" t="s">
        <v>47</v>
      </c>
      <c r="B14" s="58">
        <f>'Earned Incurred QTD-5'!D30</f>
        <v>113724</v>
      </c>
      <c r="C14" s="59"/>
      <c r="D14" s="58">
        <f>'Earned Incurred YTD-6'!D30</f>
        <v>494475</v>
      </c>
      <c r="E14" s="59"/>
    </row>
    <row r="15" spans="1:5" ht="15" customHeight="1" x14ac:dyDescent="0.25">
      <c r="A15" s="5" t="s">
        <v>48</v>
      </c>
      <c r="B15" s="58">
        <f>'Earned Incurred QTD-5'!C37</f>
        <v>96678</v>
      </c>
      <c r="C15" s="59"/>
      <c r="D15" s="58">
        <f>'Earned Incurred YTD-6'!C37</f>
        <v>404269</v>
      </c>
      <c r="E15" s="59"/>
    </row>
    <row r="16" spans="1:5" ht="15" customHeight="1" x14ac:dyDescent="0.25">
      <c r="A16" s="5" t="s">
        <v>49</v>
      </c>
      <c r="B16" s="58">
        <f>'Earned Incurred QTD-5'!C39+'Earned Incurred QTD-5'!C38+'Earned Incurred QTD-5'!C43</f>
        <v>218339</v>
      </c>
      <c r="C16" s="59"/>
      <c r="D16" s="58">
        <f>'Earned Incurred YTD-6'!C38+'Earned Incurred YTD-6'!C39+'Earned Incurred YTD-6'!C43</f>
        <v>2494650</v>
      </c>
      <c r="E16" s="59"/>
    </row>
    <row r="17" spans="1:5" ht="15" customHeight="1" x14ac:dyDescent="0.25">
      <c r="A17" s="5" t="s">
        <v>50</v>
      </c>
      <c r="B17" s="60">
        <f>'Earned Incurred QTD-5'!D36</f>
        <v>7419</v>
      </c>
      <c r="C17" s="59"/>
      <c r="D17" s="60">
        <f>'Earned Incurred YTD-6'!D36</f>
        <v>32116</v>
      </c>
      <c r="E17" s="59"/>
    </row>
    <row r="18" spans="1:5" ht="15" customHeight="1" x14ac:dyDescent="0.25">
      <c r="A18" s="5" t="s">
        <v>51</v>
      </c>
      <c r="B18" s="61"/>
      <c r="C18" s="62">
        <f>SUM(B13:B17)</f>
        <v>1314116</v>
      </c>
      <c r="D18" s="61"/>
      <c r="E18" s="62">
        <f>SUM(D13:D17)</f>
        <v>4914733</v>
      </c>
    </row>
    <row r="19" spans="1:5" ht="15" customHeight="1" x14ac:dyDescent="0.25">
      <c r="A19" s="5"/>
      <c r="B19" s="63"/>
      <c r="C19" s="64"/>
      <c r="D19" s="63"/>
      <c r="E19" s="64"/>
    </row>
    <row r="20" spans="1:5" ht="15" customHeight="1" x14ac:dyDescent="0.25">
      <c r="A20" s="5" t="s">
        <v>52</v>
      </c>
      <c r="B20" s="63"/>
      <c r="C20" s="65">
        <f>C10-C18</f>
        <v>-38102</v>
      </c>
      <c r="D20" s="63"/>
      <c r="E20" s="65">
        <f>E10-E18</f>
        <v>188368</v>
      </c>
    </row>
    <row r="21" spans="1:5" ht="15" customHeight="1" x14ac:dyDescent="0.25">
      <c r="A21" s="53"/>
      <c r="B21" s="63"/>
      <c r="C21" s="66"/>
      <c r="D21" s="63"/>
      <c r="E21" s="66"/>
    </row>
    <row r="22" spans="1:5" ht="15" customHeight="1" x14ac:dyDescent="0.25">
      <c r="A22" s="53" t="s">
        <v>53</v>
      </c>
      <c r="B22" s="63"/>
      <c r="C22" s="66"/>
      <c r="D22" s="63"/>
      <c r="E22" s="66"/>
    </row>
    <row r="23" spans="1:5" ht="15" customHeight="1" x14ac:dyDescent="0.2">
      <c r="A23" s="5" t="s">
        <v>54</v>
      </c>
      <c r="B23" s="67">
        <f>'Earned Incurred QTD-5'!D52</f>
        <v>47538</v>
      </c>
      <c r="C23" s="64"/>
      <c r="D23" s="67">
        <f>'Earned Incurred YTD-6'!D52</f>
        <v>167886</v>
      </c>
      <c r="E23" s="64"/>
    </row>
    <row r="24" spans="1:5" ht="15" customHeight="1" x14ac:dyDescent="0.2">
      <c r="A24" s="5" t="s">
        <v>55</v>
      </c>
      <c r="B24" s="60">
        <f>'Earned Incurred QTD-5'!D53</f>
        <v>2172</v>
      </c>
      <c r="C24" s="64"/>
      <c r="D24" s="60">
        <f>'Earned Incurred YTD-6'!D53</f>
        <v>5768</v>
      </c>
      <c r="E24" s="64"/>
    </row>
    <row r="25" spans="1:5" ht="15" customHeight="1" x14ac:dyDescent="0.2">
      <c r="A25" s="5" t="s">
        <v>56</v>
      </c>
      <c r="B25" s="67"/>
      <c r="C25" s="68">
        <f>SUM(B23:B24)</f>
        <v>49710</v>
      </c>
      <c r="D25" s="67"/>
      <c r="E25" s="68">
        <f>SUM(D23:D24)</f>
        <v>173654</v>
      </c>
    </row>
    <row r="26" spans="1:5" ht="15" customHeight="1" x14ac:dyDescent="0.25">
      <c r="A26" s="5"/>
      <c r="B26" s="63"/>
      <c r="C26" s="66"/>
      <c r="D26" s="63"/>
      <c r="E26" s="66"/>
    </row>
    <row r="27" spans="1:5" ht="15" customHeight="1" x14ac:dyDescent="0.25">
      <c r="A27" s="53" t="s">
        <v>57</v>
      </c>
      <c r="B27" s="63"/>
      <c r="C27" s="66"/>
      <c r="D27" s="63"/>
      <c r="E27" s="66"/>
    </row>
    <row r="28" spans="1:5" ht="15" customHeight="1" x14ac:dyDescent="0.25">
      <c r="A28" s="5" t="s">
        <v>58</v>
      </c>
      <c r="B28" s="69">
        <f>'[1]TB - Rounded'!G260</f>
        <v>0</v>
      </c>
      <c r="C28" s="70"/>
      <c r="D28" s="67">
        <f>-'[1]TB - Rounded'!I260</f>
        <v>2877</v>
      </c>
      <c r="E28" s="66"/>
    </row>
    <row r="29" spans="1:5" ht="15" customHeight="1" x14ac:dyDescent="0.2">
      <c r="A29" s="5" t="s">
        <v>59</v>
      </c>
      <c r="B29" s="71">
        <f>-'[1]TB - Rounded'!G261</f>
        <v>2100</v>
      </c>
      <c r="C29" s="64"/>
      <c r="D29" s="60">
        <f>-'[1]TB - Rounded'!I261</f>
        <v>8193</v>
      </c>
      <c r="E29" s="64"/>
    </row>
    <row r="30" spans="1:5" ht="15" customHeight="1" x14ac:dyDescent="0.2">
      <c r="A30" s="5" t="s">
        <v>60</v>
      </c>
      <c r="B30" s="67"/>
      <c r="C30" s="68">
        <f>SUM(B28:B29)</f>
        <v>2100</v>
      </c>
      <c r="D30" s="67"/>
      <c r="E30" s="68">
        <f>SUM(D28:D29)</f>
        <v>11070</v>
      </c>
    </row>
    <row r="31" spans="1:5" ht="15" customHeight="1" x14ac:dyDescent="0.25">
      <c r="A31" s="5"/>
      <c r="B31" s="63"/>
      <c r="C31" s="66"/>
      <c r="D31" s="63"/>
      <c r="E31" s="66"/>
    </row>
    <row r="32" spans="1:5" ht="15.75" thickBot="1" x14ac:dyDescent="0.3">
      <c r="A32" s="5" t="s">
        <v>61</v>
      </c>
      <c r="B32" s="63"/>
      <c r="C32" s="72">
        <f>C20+C25+C30</f>
        <v>13708</v>
      </c>
      <c r="D32" s="63"/>
      <c r="E32" s="72">
        <f>E20+E25+E30</f>
        <v>373092</v>
      </c>
    </row>
    <row r="33" spans="1:5" ht="15" customHeight="1" x14ac:dyDescent="0.25">
      <c r="A33" s="53"/>
      <c r="B33" s="63"/>
      <c r="C33" s="73"/>
      <c r="D33" s="63"/>
      <c r="E33" s="73"/>
    </row>
    <row r="34" spans="1:5" ht="15" customHeight="1" x14ac:dyDescent="0.25">
      <c r="A34" s="53" t="s">
        <v>36</v>
      </c>
      <c r="B34" s="63"/>
      <c r="C34" s="66"/>
      <c r="D34" s="63"/>
      <c r="E34" s="66"/>
    </row>
    <row r="35" spans="1:5" ht="15" customHeight="1" x14ac:dyDescent="0.25">
      <c r="A35" s="5" t="s">
        <v>62</v>
      </c>
      <c r="B35" s="63"/>
      <c r="C35" s="65">
        <v>1930424.8699999885</v>
      </c>
      <c r="D35" s="63"/>
      <c r="E35" s="65">
        <v>1801214.8699999885</v>
      </c>
    </row>
    <row r="36" spans="1:5" ht="15" customHeight="1" x14ac:dyDescent="0.25">
      <c r="A36" s="5" t="s">
        <v>63</v>
      </c>
      <c r="B36" s="58">
        <f>C32</f>
        <v>13708</v>
      </c>
      <c r="C36" s="66"/>
      <c r="D36" s="58">
        <f>E32</f>
        <v>373092</v>
      </c>
      <c r="E36" s="66"/>
    </row>
    <row r="37" spans="1:5" ht="15" customHeight="1" x14ac:dyDescent="0.2">
      <c r="A37" s="74" t="s">
        <v>64</v>
      </c>
      <c r="B37" s="58">
        <f>-'[1]TB - Rounded'!H188</f>
        <v>-482525</v>
      </c>
      <c r="C37" s="64"/>
      <c r="D37" s="58">
        <v>-688025</v>
      </c>
      <c r="E37" s="64"/>
    </row>
    <row r="38" spans="1:5" ht="15" customHeight="1" x14ac:dyDescent="0.2">
      <c r="A38" s="74" t="s">
        <v>65</v>
      </c>
      <c r="B38" s="60">
        <f>-'[1]TB - Rounded'!H184+1</f>
        <v>108454</v>
      </c>
      <c r="C38" s="67"/>
      <c r="D38" s="75">
        <v>83780</v>
      </c>
      <c r="E38" s="64"/>
    </row>
    <row r="39" spans="1:5" ht="15" customHeight="1" x14ac:dyDescent="0.25">
      <c r="B39" s="58"/>
      <c r="C39" s="66"/>
      <c r="D39" s="67" t="s">
        <v>66</v>
      </c>
      <c r="E39" s="66"/>
    </row>
    <row r="40" spans="1:5" ht="15" customHeight="1" x14ac:dyDescent="0.2">
      <c r="A40" s="5" t="s">
        <v>67</v>
      </c>
      <c r="C40" s="58">
        <f>SUM(B36:B38)</f>
        <v>-360363</v>
      </c>
      <c r="D40" s="77"/>
      <c r="E40" s="65">
        <f>SUM(D36:D38)</f>
        <v>-231153</v>
      </c>
    </row>
    <row r="41" spans="1:5" ht="15" customHeight="1" x14ac:dyDescent="0.2">
      <c r="A41" s="5"/>
      <c r="C41" s="64"/>
      <c r="D41" s="76"/>
      <c r="E41" s="64"/>
    </row>
    <row r="42" spans="1:5" ht="15" customHeight="1" x14ac:dyDescent="0.25">
      <c r="A42" s="78" t="s">
        <v>68</v>
      </c>
      <c r="C42" s="79"/>
      <c r="D42" s="76"/>
      <c r="E42" s="79"/>
    </row>
    <row r="43" spans="1:5" ht="15" customHeight="1" thickBot="1" x14ac:dyDescent="0.3">
      <c r="A43" s="80"/>
      <c r="B43" s="55"/>
      <c r="C43" s="81">
        <f>C35+C40</f>
        <v>1570061.8699999885</v>
      </c>
      <c r="D43" s="55"/>
      <c r="E43" s="81">
        <f>E35+E40</f>
        <v>1570061.8699999885</v>
      </c>
    </row>
    <row r="44" spans="1:5" ht="15" customHeight="1" thickTop="1" x14ac:dyDescent="0.25">
      <c r="A44" s="80"/>
      <c r="D44" s="76"/>
      <c r="E44" s="76"/>
    </row>
    <row r="45" spans="1:5" ht="15" customHeight="1" x14ac:dyDescent="0.2">
      <c r="D45" s="76"/>
      <c r="E45" s="76"/>
    </row>
    <row r="46" spans="1:5" ht="15" customHeight="1" x14ac:dyDescent="0.2">
      <c r="A46" s="82"/>
    </row>
  </sheetData>
  <mergeCells count="4">
    <mergeCell ref="A1:E1"/>
    <mergeCell ref="A2:C2"/>
    <mergeCell ref="A3:E3"/>
    <mergeCell ref="A4:E4"/>
  </mergeCells>
  <printOptions horizontalCentered="1"/>
  <pageMargins left="0.25" right="0.25" top="0.5" bottom="0.5" header="0.25" footer="0.25"/>
  <pageSetup scale="75" orientation="portrait"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BE5C9-E672-4DD8-847C-6D0BDD4FE78F}">
  <dimension ref="A1:G85"/>
  <sheetViews>
    <sheetView workbookViewId="0">
      <selection sqref="A1:F1"/>
    </sheetView>
  </sheetViews>
  <sheetFormatPr defaultColWidth="15.7109375" defaultRowHeight="15" customHeight="1" x14ac:dyDescent="0.2"/>
  <cols>
    <col min="1" max="1" width="64.7109375" style="46" bestFit="1" customWidth="1"/>
    <col min="2" max="3" width="15.7109375" style="46" customWidth="1"/>
    <col min="4" max="5" width="15.7109375" style="120" customWidth="1"/>
    <col min="6" max="6" width="15.7109375" style="121" customWidth="1"/>
    <col min="7" max="16384" width="15.7109375" style="46"/>
  </cols>
  <sheetData>
    <row r="1" spans="1:6" s="83" customFormat="1" ht="30" customHeight="1" x14ac:dyDescent="0.35">
      <c r="A1" s="297" t="s">
        <v>0</v>
      </c>
      <c r="B1" s="297"/>
      <c r="C1" s="297"/>
      <c r="D1" s="297"/>
      <c r="E1" s="297"/>
      <c r="F1" s="297"/>
    </row>
    <row r="2" spans="1:6" s="45" customFormat="1" ht="15" customHeight="1" x14ac:dyDescent="0.3">
      <c r="A2" s="298"/>
      <c r="B2" s="298"/>
      <c r="C2" s="298"/>
      <c r="D2" s="298"/>
      <c r="E2" s="298"/>
      <c r="F2" s="298"/>
    </row>
    <row r="3" spans="1:6" s="84" customFormat="1" ht="15" customHeight="1" x14ac:dyDescent="0.25">
      <c r="A3" s="299" t="s">
        <v>69</v>
      </c>
      <c r="B3" s="299"/>
      <c r="C3" s="299"/>
      <c r="D3" s="299"/>
      <c r="E3" s="299"/>
      <c r="F3" s="299"/>
    </row>
    <row r="4" spans="1:6" s="84" customFormat="1" ht="15" customHeight="1" x14ac:dyDescent="0.25">
      <c r="A4" s="299" t="s">
        <v>70</v>
      </c>
      <c r="B4" s="299"/>
      <c r="C4" s="299"/>
      <c r="D4" s="299"/>
      <c r="E4" s="299"/>
      <c r="F4" s="299"/>
    </row>
    <row r="5" spans="1:6" s="90" customFormat="1" ht="15" customHeight="1" x14ac:dyDescent="0.3">
      <c r="A5" s="85"/>
      <c r="B5" s="86"/>
      <c r="C5" s="86"/>
      <c r="D5" s="87"/>
      <c r="E5" s="88"/>
      <c r="F5" s="89"/>
    </row>
    <row r="6" spans="1:6" s="93" customFormat="1" ht="30" customHeight="1" x14ac:dyDescent="0.25">
      <c r="A6" s="91"/>
      <c r="B6" s="92" t="s">
        <v>71</v>
      </c>
      <c r="C6" s="92" t="s">
        <v>72</v>
      </c>
      <c r="D6" s="92" t="s">
        <v>73</v>
      </c>
      <c r="E6" s="92" t="s">
        <v>74</v>
      </c>
      <c r="F6" s="92" t="s">
        <v>75</v>
      </c>
    </row>
    <row r="7" spans="1:6" s="97" customFormat="1" ht="15" customHeight="1" x14ac:dyDescent="0.25">
      <c r="A7" s="94" t="s">
        <v>76</v>
      </c>
      <c r="B7" s="95"/>
      <c r="C7" s="95"/>
      <c r="D7" s="96"/>
      <c r="E7" s="96"/>
      <c r="F7" s="96"/>
    </row>
    <row r="8" spans="1:6" s="7" customFormat="1" ht="15" customHeight="1" x14ac:dyDescent="0.25">
      <c r="A8" s="34" t="s">
        <v>77</v>
      </c>
      <c r="B8" s="98">
        <f>'Premiums QTD-7'!B12</f>
        <v>1229928</v>
      </c>
      <c r="C8" s="98">
        <f>'Premiums QTD-7'!C12</f>
        <v>-3733</v>
      </c>
      <c r="D8" s="99">
        <f>'Premiums QTD-7'!D12</f>
        <v>0</v>
      </c>
      <c r="E8" s="99">
        <f>'Premiums QTD-7'!E12</f>
        <v>0</v>
      </c>
      <c r="F8" s="98">
        <f>SUM(B8:E8)</f>
        <v>1226195</v>
      </c>
    </row>
    <row r="9" spans="1:6" s="7" customFormat="1" ht="15" customHeight="1" x14ac:dyDescent="0.25">
      <c r="A9" s="100" t="s">
        <v>78</v>
      </c>
      <c r="B9" s="101">
        <f>'Earned Incurred QTD-5'!D55</f>
        <v>2100</v>
      </c>
      <c r="C9" s="99">
        <v>0</v>
      </c>
      <c r="D9" s="99">
        <v>0</v>
      </c>
      <c r="E9" s="99">
        <v>0</v>
      </c>
      <c r="F9" s="101">
        <f>SUM(B9:E9)</f>
        <v>2100</v>
      </c>
    </row>
    <row r="10" spans="1:6" s="7" customFormat="1" ht="15" customHeight="1" x14ac:dyDescent="0.25">
      <c r="A10" s="34" t="s">
        <v>79</v>
      </c>
      <c r="B10" s="101">
        <f>'Earned Incurred QTD-5'!C48</f>
        <v>42586</v>
      </c>
      <c r="C10" s="99">
        <v>0</v>
      </c>
      <c r="D10" s="99">
        <v>0</v>
      </c>
      <c r="E10" s="99">
        <v>0</v>
      </c>
      <c r="F10" s="101">
        <f>SUM(B10:E10)</f>
        <v>42586</v>
      </c>
    </row>
    <row r="11" spans="1:6" s="7" customFormat="1" ht="15" customHeight="1" x14ac:dyDescent="0.25">
      <c r="A11" s="34" t="s">
        <v>80</v>
      </c>
      <c r="B11" s="102">
        <f>'Earned Incurred QTD-5'!D53</f>
        <v>2172</v>
      </c>
      <c r="C11" s="99">
        <v>0</v>
      </c>
      <c r="D11" s="99">
        <v>0</v>
      </c>
      <c r="E11" s="99">
        <v>0</v>
      </c>
      <c r="F11" s="102">
        <f>SUM(B11:E11)</f>
        <v>2172</v>
      </c>
    </row>
    <row r="12" spans="1:6" s="7" customFormat="1" ht="15" customHeight="1" thickBot="1" x14ac:dyDescent="0.3">
      <c r="A12" s="34" t="s">
        <v>81</v>
      </c>
      <c r="B12" s="103">
        <f>SUM(B8:B11)</f>
        <v>1276786</v>
      </c>
      <c r="C12" s="103">
        <f>SUM(C8:C11)</f>
        <v>-3733</v>
      </c>
      <c r="D12" s="104">
        <f>SUM(D8:D11)</f>
        <v>0</v>
      </c>
      <c r="E12" s="104">
        <f>SUM(E8:E11)</f>
        <v>0</v>
      </c>
      <c r="F12" s="105">
        <f>SUM(F8:F11)</f>
        <v>1273053</v>
      </c>
    </row>
    <row r="13" spans="1:6" s="7" customFormat="1" ht="15" customHeight="1" thickTop="1" x14ac:dyDescent="0.2">
      <c r="A13" s="34"/>
      <c r="B13" s="106"/>
      <c r="C13" s="106"/>
      <c r="D13" s="106"/>
      <c r="E13" s="107"/>
      <c r="F13" s="107"/>
    </row>
    <row r="14" spans="1:6" s="7" customFormat="1" ht="15" customHeight="1" x14ac:dyDescent="0.25">
      <c r="A14" s="94" t="s">
        <v>82</v>
      </c>
      <c r="B14" s="96"/>
      <c r="C14" s="96"/>
      <c r="D14" s="96"/>
      <c r="E14" s="108"/>
      <c r="F14" s="107"/>
    </row>
    <row r="15" spans="1:6" s="7" customFormat="1" ht="15" customHeight="1" x14ac:dyDescent="0.25">
      <c r="A15" s="34" t="s">
        <v>83</v>
      </c>
      <c r="B15" s="101">
        <f>'Losses Incurred QTD-9'!B12</f>
        <v>519480</v>
      </c>
      <c r="C15" s="101">
        <f>'Losses Incurred QTD-9'!C12</f>
        <v>24506</v>
      </c>
      <c r="D15" s="102">
        <f>'Losses Incurred QTD-9'!D12</f>
        <v>41043</v>
      </c>
      <c r="E15" s="99">
        <f>'Losses Incurred QTD-9'!E12</f>
        <v>0</v>
      </c>
      <c r="F15" s="101">
        <f t="shared" ref="F15:F23" si="0">SUM(B15:E15)</f>
        <v>585029</v>
      </c>
    </row>
    <row r="16" spans="1:6" s="7" customFormat="1" ht="15" customHeight="1" x14ac:dyDescent="0.25">
      <c r="A16" s="34" t="s">
        <v>84</v>
      </c>
      <c r="B16" s="101">
        <f>'[2]Loss Expenses Paid QTD-15'!C24</f>
        <v>28718</v>
      </c>
      <c r="C16" s="101">
        <f>'[2]Loss Expenses Paid QTD-15'!C18</f>
        <v>7936</v>
      </c>
      <c r="D16" s="101">
        <f>'[2]Loss Expenses Paid QTD-15'!C12</f>
        <v>583</v>
      </c>
      <c r="E16" s="99">
        <v>0</v>
      </c>
      <c r="F16" s="101">
        <f t="shared" si="0"/>
        <v>37237</v>
      </c>
    </row>
    <row r="17" spans="1:7" s="7" customFormat="1" ht="15" customHeight="1" x14ac:dyDescent="0.25">
      <c r="A17" s="34" t="s">
        <v>85</v>
      </c>
      <c r="B17" s="102">
        <f>'[2]Loss Expenses Paid QTD-15'!I24</f>
        <v>11595</v>
      </c>
      <c r="C17" s="102">
        <f>'[2]Loss Expenses Paid QTD-15'!I18</f>
        <v>542</v>
      </c>
      <c r="D17" s="101">
        <f>'[2]Loss Expenses Paid QTD-15'!I12</f>
        <v>1033</v>
      </c>
      <c r="E17" s="99">
        <v>0</v>
      </c>
      <c r="F17" s="102">
        <f t="shared" si="0"/>
        <v>13170</v>
      </c>
    </row>
    <row r="18" spans="1:7" s="7" customFormat="1" ht="15" customHeight="1" x14ac:dyDescent="0.25">
      <c r="A18" s="34" t="s">
        <v>86</v>
      </c>
      <c r="B18" s="99">
        <f>'[1]TB - Rounded'!H378</f>
        <v>0</v>
      </c>
      <c r="C18" s="99">
        <v>0</v>
      </c>
      <c r="D18" s="99">
        <v>0</v>
      </c>
      <c r="E18" s="99">
        <v>0</v>
      </c>
      <c r="F18" s="99">
        <f t="shared" si="0"/>
        <v>0</v>
      </c>
    </row>
    <row r="19" spans="1:7" s="7" customFormat="1" ht="15" customHeight="1" x14ac:dyDescent="0.25">
      <c r="A19" s="109" t="s">
        <v>87</v>
      </c>
      <c r="B19" s="101">
        <f>'[1]TB - Rounded'!H383</f>
        <v>4119</v>
      </c>
      <c r="C19" s="99">
        <v>0</v>
      </c>
      <c r="D19" s="99">
        <v>0</v>
      </c>
      <c r="E19" s="99">
        <v>0</v>
      </c>
      <c r="F19" s="101">
        <f t="shared" si="0"/>
        <v>4119</v>
      </c>
    </row>
    <row r="20" spans="1:7" s="7" customFormat="1" ht="15" customHeight="1" x14ac:dyDescent="0.25">
      <c r="A20" s="34" t="s">
        <v>88</v>
      </c>
      <c r="B20" s="101">
        <f>'[1]TB - Rounded'!H380</f>
        <v>4375</v>
      </c>
      <c r="C20" s="99">
        <v>0</v>
      </c>
      <c r="D20" s="99">
        <v>0</v>
      </c>
      <c r="E20" s="99">
        <v>0</v>
      </c>
      <c r="F20" s="101">
        <f t="shared" si="0"/>
        <v>4375</v>
      </c>
    </row>
    <row r="21" spans="1:7" s="7" customFormat="1" ht="15" customHeight="1" x14ac:dyDescent="0.25">
      <c r="A21" s="109" t="s">
        <v>89</v>
      </c>
      <c r="B21" s="101">
        <f>'[1]TB - Rounded'!H373</f>
        <v>96876</v>
      </c>
      <c r="C21" s="102">
        <f>'[1]TB - Rounded'!H369</f>
        <v>-198</v>
      </c>
      <c r="D21" s="99">
        <f>'[1]TB - Rounded'!H365</f>
        <v>0</v>
      </c>
      <c r="E21" s="99">
        <v>0</v>
      </c>
      <c r="F21" s="101">
        <f t="shared" si="0"/>
        <v>96678</v>
      </c>
    </row>
    <row r="22" spans="1:7" s="7" customFormat="1" ht="15" customHeight="1" x14ac:dyDescent="0.25">
      <c r="A22" s="34" t="s">
        <v>90</v>
      </c>
      <c r="B22" s="102">
        <f>'Earned Incurred QTD-5'!C39</f>
        <v>155699</v>
      </c>
      <c r="C22" s="99">
        <v>0</v>
      </c>
      <c r="D22" s="99">
        <v>0</v>
      </c>
      <c r="E22" s="99">
        <v>0</v>
      </c>
      <c r="F22" s="102">
        <f t="shared" si="0"/>
        <v>155699</v>
      </c>
    </row>
    <row r="23" spans="1:7" s="7" customFormat="1" ht="15" customHeight="1" x14ac:dyDescent="0.25">
      <c r="A23" s="34" t="s">
        <v>33</v>
      </c>
      <c r="B23" s="99">
        <v>0</v>
      </c>
      <c r="C23" s="102">
        <v>-1050</v>
      </c>
      <c r="D23" s="99">
        <v>0</v>
      </c>
      <c r="E23" s="99">
        <v>0</v>
      </c>
      <c r="F23" s="102">
        <f t="shared" si="0"/>
        <v>-1050</v>
      </c>
    </row>
    <row r="24" spans="1:7" s="7" customFormat="1" ht="15" customHeight="1" thickBot="1" x14ac:dyDescent="0.3">
      <c r="A24" s="34" t="s">
        <v>81</v>
      </c>
      <c r="B24" s="103">
        <f>SUM(B15:B23)</f>
        <v>820862</v>
      </c>
      <c r="C24" s="103">
        <f>SUM(C15:C23)</f>
        <v>31736</v>
      </c>
      <c r="D24" s="103">
        <f>SUM(D15:D23)</f>
        <v>42659</v>
      </c>
      <c r="E24" s="104">
        <f>SUM(E15:E23)</f>
        <v>0</v>
      </c>
      <c r="F24" s="105">
        <f>SUM(F15:F23)</f>
        <v>895257</v>
      </c>
      <c r="G24" s="34"/>
    </row>
    <row r="25" spans="1:7" s="7" customFormat="1" ht="15" customHeight="1" thickTop="1" x14ac:dyDescent="0.2">
      <c r="A25" s="34"/>
      <c r="B25" s="106"/>
      <c r="C25" s="106"/>
      <c r="D25" s="106"/>
      <c r="E25" s="106"/>
      <c r="F25" s="107"/>
    </row>
    <row r="26" spans="1:7" s="7" customFormat="1" ht="15" customHeight="1" thickBot="1" x14ac:dyDescent="0.3">
      <c r="A26" s="110" t="s">
        <v>91</v>
      </c>
      <c r="B26" s="111">
        <f>B12-B24</f>
        <v>455924</v>
      </c>
      <c r="C26" s="111">
        <f>C12-C24</f>
        <v>-35469</v>
      </c>
      <c r="D26" s="111">
        <f>D12-D24</f>
        <v>-42659</v>
      </c>
      <c r="E26" s="104">
        <f>E12-E24</f>
        <v>0</v>
      </c>
      <c r="F26" s="112">
        <f>SUM(B26:E26)</f>
        <v>377796</v>
      </c>
    </row>
    <row r="27" spans="1:7" s="7" customFormat="1" ht="15" customHeight="1" thickTop="1" x14ac:dyDescent="0.2">
      <c r="A27" s="34"/>
      <c r="B27" s="106"/>
      <c r="C27" s="106"/>
      <c r="D27" s="106"/>
      <c r="E27" s="107"/>
      <c r="F27" s="107"/>
    </row>
    <row r="28" spans="1:7" s="7" customFormat="1" ht="15" customHeight="1" x14ac:dyDescent="0.25">
      <c r="A28" s="94" t="s">
        <v>92</v>
      </c>
      <c r="B28" s="96"/>
      <c r="C28" s="96"/>
      <c r="D28" s="96"/>
      <c r="E28" s="108"/>
      <c r="F28" s="107"/>
    </row>
    <row r="29" spans="1:7" s="7" customFormat="1" ht="15" customHeight="1" x14ac:dyDescent="0.25">
      <c r="A29" s="34" t="s">
        <v>93</v>
      </c>
      <c r="B29" s="101">
        <f>'Earned Incurred QTD-5'!B50</f>
        <v>46128</v>
      </c>
      <c r="C29" s="99">
        <v>0</v>
      </c>
      <c r="D29" s="99">
        <v>0</v>
      </c>
      <c r="E29" s="99">
        <v>0</v>
      </c>
      <c r="F29" s="101">
        <f>SUM(B29:E29)</f>
        <v>46128</v>
      </c>
    </row>
    <row r="30" spans="1:7" s="7" customFormat="1" ht="15" customHeight="1" x14ac:dyDescent="0.25">
      <c r="A30" s="34" t="s">
        <v>94</v>
      </c>
      <c r="B30" s="101">
        <f>'Equity YTD-4'!B30</f>
        <v>2508222</v>
      </c>
      <c r="C30" s="99">
        <v>0</v>
      </c>
      <c r="D30" s="99">
        <v>0</v>
      </c>
      <c r="E30" s="99">
        <v>0</v>
      </c>
      <c r="F30" s="101">
        <f>SUM(B30:E30)</f>
        <v>2508222</v>
      </c>
    </row>
    <row r="31" spans="1:7" s="7" customFormat="1" ht="15" customHeight="1" thickBot="1" x14ac:dyDescent="0.3">
      <c r="A31" s="34" t="s">
        <v>81</v>
      </c>
      <c r="B31" s="103">
        <f>SUM(B29:B30)</f>
        <v>2554350</v>
      </c>
      <c r="C31" s="104">
        <f>SUM(C29:C30)</f>
        <v>0</v>
      </c>
      <c r="D31" s="104">
        <f>SUM(D29:D30)</f>
        <v>0</v>
      </c>
      <c r="E31" s="104">
        <f>SUM(E29:E30)</f>
        <v>0</v>
      </c>
      <c r="F31" s="105">
        <f>SUM(F29:F30)</f>
        <v>2554350</v>
      </c>
      <c r="G31" s="113"/>
    </row>
    <row r="32" spans="1:7" s="7" customFormat="1" ht="15" customHeight="1" thickTop="1" x14ac:dyDescent="0.2">
      <c r="A32" s="34"/>
      <c r="B32" s="106"/>
      <c r="C32" s="106"/>
      <c r="D32" s="106"/>
      <c r="E32" s="107"/>
      <c r="F32" s="107"/>
    </row>
    <row r="33" spans="1:7" s="7" customFormat="1" ht="15" customHeight="1" x14ac:dyDescent="0.25">
      <c r="A33" s="94" t="s">
        <v>95</v>
      </c>
      <c r="B33" s="96"/>
      <c r="C33" s="96"/>
      <c r="D33" s="96"/>
      <c r="E33" s="108"/>
      <c r="F33" s="107"/>
    </row>
    <row r="34" spans="1:7" s="7" customFormat="1" ht="15" customHeight="1" x14ac:dyDescent="0.25">
      <c r="A34" s="34" t="s">
        <v>96</v>
      </c>
      <c r="B34" s="101">
        <f>'Earned Incurred QTD-5'!B49</f>
        <v>51080</v>
      </c>
      <c r="C34" s="99">
        <v>0</v>
      </c>
      <c r="D34" s="99">
        <v>0</v>
      </c>
      <c r="E34" s="99">
        <v>0</v>
      </c>
      <c r="F34" s="101">
        <f>SUM(B34:E34)</f>
        <v>51080</v>
      </c>
    </row>
    <row r="35" spans="1:7" s="7" customFormat="1" ht="15" customHeight="1" x14ac:dyDescent="0.25">
      <c r="A35" s="34" t="s">
        <v>97</v>
      </c>
      <c r="B35" s="101">
        <v>2025697</v>
      </c>
      <c r="C35" s="99">
        <v>0</v>
      </c>
      <c r="D35" s="99">
        <v>0</v>
      </c>
      <c r="E35" s="99">
        <v>0</v>
      </c>
      <c r="F35" s="101">
        <f t="shared" ref="F35" si="1">SUM(B35:E35)</f>
        <v>2025697</v>
      </c>
    </row>
    <row r="36" spans="1:7" s="7" customFormat="1" ht="15" customHeight="1" x14ac:dyDescent="0.25">
      <c r="A36" s="34" t="s">
        <v>98</v>
      </c>
      <c r="B36" s="102">
        <f>'Income Statement-2'!B38</f>
        <v>108454</v>
      </c>
      <c r="C36" s="99">
        <v>0</v>
      </c>
      <c r="D36" s="99">
        <v>0</v>
      </c>
      <c r="E36" s="99">
        <v>0</v>
      </c>
      <c r="F36" s="102">
        <f>SUM(B36:E36)</f>
        <v>108454</v>
      </c>
    </row>
    <row r="37" spans="1:7" s="7" customFormat="1" ht="15" customHeight="1" thickBot="1" x14ac:dyDescent="0.3">
      <c r="A37" s="34" t="s">
        <v>81</v>
      </c>
      <c r="B37" s="103">
        <f>SUM(B34:B36)</f>
        <v>2185231</v>
      </c>
      <c r="C37" s="104">
        <f t="shared" ref="C37:E37" si="2">SUM(C34:C36)</f>
        <v>0</v>
      </c>
      <c r="D37" s="104">
        <f t="shared" si="2"/>
        <v>0</v>
      </c>
      <c r="E37" s="104">
        <f t="shared" si="2"/>
        <v>0</v>
      </c>
      <c r="F37" s="105">
        <f>SUM(F34:F36)</f>
        <v>2185231</v>
      </c>
    </row>
    <row r="38" spans="1:7" s="7" customFormat="1" ht="15" customHeight="1" thickTop="1" x14ac:dyDescent="0.25">
      <c r="A38" s="34"/>
      <c r="B38" s="106"/>
      <c r="C38" s="106"/>
      <c r="D38" s="106"/>
      <c r="E38" s="107"/>
      <c r="F38" s="99"/>
    </row>
    <row r="39" spans="1:7" s="7" customFormat="1" ht="15" customHeight="1" thickBot="1" x14ac:dyDescent="0.3">
      <c r="A39" s="94" t="s">
        <v>99</v>
      </c>
      <c r="B39" s="111">
        <f>B26-B31+B37</f>
        <v>86805</v>
      </c>
      <c r="C39" s="111">
        <f>C26-C31+C37</f>
        <v>-35469</v>
      </c>
      <c r="D39" s="111">
        <f>D26-D31+D37</f>
        <v>-42659</v>
      </c>
      <c r="E39" s="104">
        <f>E26-E31+E37</f>
        <v>0</v>
      </c>
      <c r="F39" s="112">
        <f>F26-F31+F37</f>
        <v>8677</v>
      </c>
    </row>
    <row r="40" spans="1:7" s="7" customFormat="1" ht="15" customHeight="1" thickTop="1" x14ac:dyDescent="0.2">
      <c r="A40" s="34"/>
      <c r="B40" s="106"/>
      <c r="C40" s="106"/>
      <c r="D40" s="106"/>
      <c r="E40" s="107"/>
      <c r="F40" s="107"/>
    </row>
    <row r="41" spans="1:7" s="7" customFormat="1" ht="15" customHeight="1" x14ac:dyDescent="0.25">
      <c r="A41" s="114" t="s">
        <v>100</v>
      </c>
      <c r="B41" s="115"/>
      <c r="C41" s="115"/>
      <c r="D41" s="115"/>
      <c r="E41" s="107"/>
      <c r="F41" s="107"/>
    </row>
    <row r="42" spans="1:7" s="7" customFormat="1" ht="15" customHeight="1" x14ac:dyDescent="0.25">
      <c r="A42" s="34" t="s">
        <v>27</v>
      </c>
      <c r="B42" s="101">
        <f>'Premiums QTD-7'!B18</f>
        <v>2581895</v>
      </c>
      <c r="C42" s="99">
        <f>'Premiums QTD-7'!C18</f>
        <v>0</v>
      </c>
      <c r="D42" s="99">
        <f>'Premiums QTD-7'!D18</f>
        <v>0</v>
      </c>
      <c r="E42" s="99">
        <f>'Premiums QTD-7'!E18</f>
        <v>0</v>
      </c>
      <c r="F42" s="101">
        <f>SUM(B42:E42)</f>
        <v>2581895</v>
      </c>
    </row>
    <row r="43" spans="1:7" s="7" customFormat="1" ht="15" customHeight="1" x14ac:dyDescent="0.25">
      <c r="A43" s="34" t="s">
        <v>101</v>
      </c>
      <c r="B43" s="101">
        <f>'Losses Incurred QTD-9'!B18+'Losses Incurred QTD-9'!B24</f>
        <v>711410</v>
      </c>
      <c r="C43" s="99">
        <f>'Losses Incurred QTD-9'!C18+'Losses Incurred QTD-9'!C24</f>
        <v>0</v>
      </c>
      <c r="D43" s="99">
        <f>'Losses Incurred QTD-9'!D18+'Losses Incurred QTD-9'!D24</f>
        <v>0</v>
      </c>
      <c r="E43" s="99">
        <f>'Losses Incurred QTD-9'!E18+'Losses Incurred QTD-9'!E24</f>
        <v>0</v>
      </c>
      <c r="F43" s="101">
        <f>SUM(B43:E43)</f>
        <v>711410</v>
      </c>
    </row>
    <row r="44" spans="1:7" s="7" customFormat="1" ht="15" customHeight="1" x14ac:dyDescent="0.25">
      <c r="A44" s="34" t="s">
        <v>102</v>
      </c>
      <c r="B44" s="101">
        <f>'Loss Expenses QTD-11'!B18</f>
        <v>206444</v>
      </c>
      <c r="C44" s="99">
        <f>'Loss Expenses QTD-11'!C18</f>
        <v>0</v>
      </c>
      <c r="D44" s="99">
        <f>'Loss Expenses QTD-11'!D18</f>
        <v>0</v>
      </c>
      <c r="E44" s="99">
        <f>'Loss Expenses QTD-11'!E18</f>
        <v>0</v>
      </c>
      <c r="F44" s="101">
        <f>SUM(B44:E44)</f>
        <v>206444</v>
      </c>
    </row>
    <row r="45" spans="1:7" s="7" customFormat="1" ht="15" customHeight="1" x14ac:dyDescent="0.25">
      <c r="A45" s="34" t="s">
        <v>103</v>
      </c>
      <c r="B45" s="101">
        <f>'Earned Incurred QTD-5'!B41</f>
        <v>131083</v>
      </c>
      <c r="C45" s="99">
        <v>0</v>
      </c>
      <c r="D45" s="99">
        <v>0</v>
      </c>
      <c r="E45" s="99">
        <v>0</v>
      </c>
      <c r="F45" s="101">
        <f>SUM(B45:E45)</f>
        <v>131083</v>
      </c>
    </row>
    <row r="46" spans="1:7" s="7" customFormat="1" ht="15" customHeight="1" x14ac:dyDescent="0.25">
      <c r="A46" s="34" t="s">
        <v>104</v>
      </c>
      <c r="B46" s="101">
        <f>'Earned Incurred QTD-5'!B33</f>
        <v>102161</v>
      </c>
      <c r="C46" s="99">
        <v>0</v>
      </c>
      <c r="D46" s="99">
        <v>0</v>
      </c>
      <c r="E46" s="99">
        <v>0</v>
      </c>
      <c r="F46" s="101">
        <f>SUM(B46:E46)</f>
        <v>102161</v>
      </c>
      <c r="G46" s="116"/>
    </row>
    <row r="47" spans="1:7" s="7" customFormat="1" ht="15" customHeight="1" thickBot="1" x14ac:dyDescent="0.3">
      <c r="A47" s="117" t="s">
        <v>81</v>
      </c>
      <c r="B47" s="103">
        <f>SUM(B42:B46)</f>
        <v>3732993</v>
      </c>
      <c r="C47" s="104">
        <f>SUM(C42:C46)</f>
        <v>0</v>
      </c>
      <c r="D47" s="104">
        <f>SUM(D42:D46)</f>
        <v>0</v>
      </c>
      <c r="E47" s="104">
        <f>SUM(E42:E46)</f>
        <v>0</v>
      </c>
      <c r="F47" s="105">
        <f>SUM(F42:F46)</f>
        <v>3732993</v>
      </c>
    </row>
    <row r="48" spans="1:7" s="7" customFormat="1" ht="15" customHeight="1" thickTop="1" x14ac:dyDescent="0.2">
      <c r="A48" s="34"/>
      <c r="B48" s="106"/>
      <c r="C48" s="106"/>
      <c r="D48" s="106"/>
      <c r="E48" s="107"/>
      <c r="F48" s="107"/>
    </row>
    <row r="49" spans="1:7" s="7" customFormat="1" ht="15" customHeight="1" x14ac:dyDescent="0.25">
      <c r="A49" s="114" t="s">
        <v>105</v>
      </c>
      <c r="B49" s="115"/>
      <c r="C49" s="115"/>
      <c r="D49" s="115"/>
      <c r="E49" s="107"/>
      <c r="F49" s="107"/>
    </row>
    <row r="50" spans="1:7" s="7" customFormat="1" ht="15" customHeight="1" x14ac:dyDescent="0.25">
      <c r="A50" s="34" t="s">
        <v>27</v>
      </c>
      <c r="B50" s="101">
        <f>'Premiums QTD-7'!B24</f>
        <v>2478925</v>
      </c>
      <c r="C50" s="101">
        <f>'Premiums QTD-7'!C24</f>
        <v>152789</v>
      </c>
      <c r="D50" s="99">
        <f>'Premiums QTD-7'!D24</f>
        <v>0</v>
      </c>
      <c r="E50" s="99">
        <f>'Premiums QTD-7'!E24</f>
        <v>0</v>
      </c>
      <c r="F50" s="101">
        <f>SUM(B50:E50)</f>
        <v>2631714</v>
      </c>
    </row>
    <row r="51" spans="1:7" s="7" customFormat="1" ht="15" customHeight="1" x14ac:dyDescent="0.25">
      <c r="A51" s="34" t="s">
        <v>101</v>
      </c>
      <c r="B51" s="101">
        <f>'Losses Incurred QTD-9'!B31</f>
        <v>238168</v>
      </c>
      <c r="C51" s="101">
        <f>'Losses Incurred QTD-9'!C31</f>
        <v>130818</v>
      </c>
      <c r="D51" s="101">
        <f>'Losses Incurred QTD-9'!D31</f>
        <v>49497</v>
      </c>
      <c r="E51" s="99">
        <f>'Losses Incurred QTD-9'!E31</f>
        <v>0</v>
      </c>
      <c r="F51" s="101">
        <f>SUM(B51:E51)</f>
        <v>418483</v>
      </c>
    </row>
    <row r="52" spans="1:7" s="7" customFormat="1" ht="15" customHeight="1" x14ac:dyDescent="0.25">
      <c r="A52" s="34" t="s">
        <v>106</v>
      </c>
      <c r="B52" s="101">
        <f>'Loss Expenses QTD-11'!B24</f>
        <v>62641</v>
      </c>
      <c r="C52" s="101">
        <f>'Loss Expenses QTD-11'!C24</f>
        <v>52169</v>
      </c>
      <c r="D52" s="101">
        <f>'Loss Expenses QTD-11'!D24</f>
        <v>28317</v>
      </c>
      <c r="E52" s="99">
        <f>'Loss Expenses QTD-11'!E24</f>
        <v>0</v>
      </c>
      <c r="F52" s="101">
        <f>SUM(B52:E52)</f>
        <v>143127</v>
      </c>
    </row>
    <row r="53" spans="1:7" s="7" customFormat="1" ht="15" customHeight="1" x14ac:dyDescent="0.25">
      <c r="A53" s="34" t="s">
        <v>103</v>
      </c>
      <c r="B53" s="101">
        <f>'Earned Incurred QTD-5'!B42</f>
        <v>76937</v>
      </c>
      <c r="C53" s="99">
        <v>0</v>
      </c>
      <c r="D53" s="99">
        <v>0</v>
      </c>
      <c r="E53" s="99">
        <v>0</v>
      </c>
      <c r="F53" s="101">
        <f>SUM(B53:E53)</f>
        <v>76937</v>
      </c>
    </row>
    <row r="54" spans="1:7" s="7" customFormat="1" ht="15" customHeight="1" x14ac:dyDescent="0.25">
      <c r="A54" s="34" t="s">
        <v>104</v>
      </c>
      <c r="B54" s="101">
        <f>'Earned Incurred QTD-5'!B34</f>
        <v>93692</v>
      </c>
      <c r="C54" s="99">
        <v>0</v>
      </c>
      <c r="D54" s="99">
        <v>0</v>
      </c>
      <c r="E54" s="99">
        <v>0</v>
      </c>
      <c r="F54" s="101">
        <f>SUM(B54:E54)</f>
        <v>93692</v>
      </c>
    </row>
    <row r="55" spans="1:7" s="7" customFormat="1" ht="15" customHeight="1" thickBot="1" x14ac:dyDescent="0.3">
      <c r="A55" s="34" t="s">
        <v>81</v>
      </c>
      <c r="B55" s="103">
        <f>SUM(B50:B54)</f>
        <v>2950363</v>
      </c>
      <c r="C55" s="103">
        <f>SUM(C50:C54)</f>
        <v>335776</v>
      </c>
      <c r="D55" s="103">
        <f>SUM(D50:D54)</f>
        <v>77814</v>
      </c>
      <c r="E55" s="104">
        <f>SUM(E50:E54)</f>
        <v>0</v>
      </c>
      <c r="F55" s="105">
        <f>SUM(F50:F54)</f>
        <v>3363953</v>
      </c>
    </row>
    <row r="56" spans="1:7" s="7" customFormat="1" ht="15" customHeight="1" thickTop="1" x14ac:dyDescent="0.2">
      <c r="A56" s="34"/>
      <c r="B56" s="106"/>
      <c r="C56" s="106"/>
      <c r="D56" s="106"/>
      <c r="E56" s="106"/>
      <c r="F56" s="21"/>
    </row>
    <row r="57" spans="1:7" s="7" customFormat="1" ht="15" customHeight="1" thickBot="1" x14ac:dyDescent="0.3">
      <c r="A57" s="110" t="s">
        <v>107</v>
      </c>
      <c r="B57" s="118">
        <f>B39-B47+B55</f>
        <v>-695825</v>
      </c>
      <c r="C57" s="118">
        <f>C39-C47+C55</f>
        <v>300307</v>
      </c>
      <c r="D57" s="118">
        <f>D39-D47+D55</f>
        <v>35155</v>
      </c>
      <c r="E57" s="119">
        <f>E39-E47+E55</f>
        <v>0</v>
      </c>
      <c r="F57" s="118">
        <f>F39-F47+F55</f>
        <v>-360363</v>
      </c>
    </row>
    <row r="58" spans="1:7" s="7" customFormat="1" ht="15" customHeight="1" thickTop="1" x14ac:dyDescent="0.2">
      <c r="A58" s="97"/>
      <c r="B58" s="97"/>
      <c r="C58" s="97"/>
      <c r="D58" s="106"/>
      <c r="E58" s="106"/>
      <c r="F58" s="106"/>
      <c r="G58" s="106"/>
    </row>
    <row r="59" spans="1:7" s="7" customFormat="1" ht="15" customHeight="1" x14ac:dyDescent="0.2">
      <c r="D59" s="106"/>
      <c r="E59" s="106"/>
      <c r="F59" s="106"/>
      <c r="G59" s="106"/>
    </row>
    <row r="60" spans="1:7" s="7" customFormat="1" ht="15" customHeight="1" x14ac:dyDescent="0.2">
      <c r="D60" s="106"/>
      <c r="E60" s="106"/>
      <c r="F60" s="106"/>
    </row>
    <row r="61" spans="1:7" s="7" customFormat="1" ht="15" customHeight="1" x14ac:dyDescent="0.2">
      <c r="D61" s="106"/>
      <c r="E61" s="106"/>
      <c r="F61" s="21"/>
    </row>
    <row r="62" spans="1:7" s="7" customFormat="1" ht="15" customHeight="1" x14ac:dyDescent="0.2">
      <c r="D62" s="106"/>
      <c r="E62" s="106"/>
      <c r="F62" s="21"/>
    </row>
    <row r="63" spans="1:7" s="7" customFormat="1" ht="15" customHeight="1" x14ac:dyDescent="0.2">
      <c r="D63" s="106"/>
      <c r="E63" s="106"/>
      <c r="F63" s="21"/>
    </row>
    <row r="64" spans="1:7" s="7" customFormat="1" ht="15" customHeight="1" x14ac:dyDescent="0.2">
      <c r="D64" s="106"/>
      <c r="E64" s="106"/>
      <c r="F64" s="21"/>
    </row>
    <row r="65" spans="4:6" s="7" customFormat="1" ht="15" customHeight="1" x14ac:dyDescent="0.2">
      <c r="D65" s="106"/>
      <c r="E65" s="106"/>
      <c r="F65" s="21"/>
    </row>
    <row r="66" spans="4:6" s="7" customFormat="1" ht="15" customHeight="1" x14ac:dyDescent="0.2">
      <c r="D66" s="106"/>
      <c r="E66" s="106"/>
      <c r="F66" s="21"/>
    </row>
    <row r="67" spans="4:6" s="7" customFormat="1" ht="15" customHeight="1" x14ac:dyDescent="0.2">
      <c r="D67" s="106"/>
      <c r="E67" s="106"/>
      <c r="F67" s="21"/>
    </row>
    <row r="68" spans="4:6" s="7" customFormat="1" ht="15" customHeight="1" x14ac:dyDescent="0.2">
      <c r="D68" s="106"/>
      <c r="E68" s="106"/>
      <c r="F68" s="21"/>
    </row>
    <row r="69" spans="4:6" s="7" customFormat="1" ht="15" customHeight="1" x14ac:dyDescent="0.2">
      <c r="D69" s="106"/>
      <c r="E69" s="106"/>
      <c r="F69" s="21"/>
    </row>
    <row r="70" spans="4:6" s="7" customFormat="1" ht="15" customHeight="1" x14ac:dyDescent="0.2">
      <c r="D70" s="106"/>
      <c r="E70" s="106"/>
      <c r="F70" s="21"/>
    </row>
    <row r="71" spans="4:6" s="7" customFormat="1" ht="15" customHeight="1" x14ac:dyDescent="0.2">
      <c r="D71" s="106"/>
      <c r="E71" s="106"/>
      <c r="F71" s="21"/>
    </row>
    <row r="72" spans="4:6" s="7" customFormat="1" ht="15" customHeight="1" x14ac:dyDescent="0.2">
      <c r="D72" s="106"/>
      <c r="E72" s="106"/>
      <c r="F72" s="21"/>
    </row>
    <row r="73" spans="4:6" s="7" customFormat="1" ht="15" customHeight="1" x14ac:dyDescent="0.2">
      <c r="D73" s="106"/>
      <c r="E73" s="106"/>
      <c r="F73" s="21"/>
    </row>
    <row r="74" spans="4:6" s="7" customFormat="1" ht="15" customHeight="1" x14ac:dyDescent="0.2">
      <c r="D74" s="106"/>
      <c r="E74" s="106"/>
      <c r="F74" s="21"/>
    </row>
    <row r="75" spans="4:6" s="7" customFormat="1" ht="15" customHeight="1" x14ac:dyDescent="0.2">
      <c r="D75" s="106"/>
      <c r="E75" s="106"/>
      <c r="F75" s="21"/>
    </row>
    <row r="76" spans="4:6" s="7" customFormat="1" ht="15" customHeight="1" x14ac:dyDescent="0.2">
      <c r="D76" s="106"/>
      <c r="E76" s="106"/>
      <c r="F76" s="21"/>
    </row>
    <row r="77" spans="4:6" s="7" customFormat="1" ht="15" customHeight="1" x14ac:dyDescent="0.2">
      <c r="D77" s="106"/>
      <c r="E77" s="106"/>
      <c r="F77" s="21"/>
    </row>
    <row r="78" spans="4:6" s="7" customFormat="1" ht="15" customHeight="1" x14ac:dyDescent="0.2">
      <c r="D78" s="106"/>
      <c r="E78" s="106"/>
      <c r="F78" s="21"/>
    </row>
    <row r="79" spans="4:6" s="7" customFormat="1" ht="15" customHeight="1" x14ac:dyDescent="0.2">
      <c r="D79" s="106"/>
      <c r="E79" s="106"/>
      <c r="F79" s="21"/>
    </row>
    <row r="80" spans="4:6" s="7" customFormat="1" ht="15" customHeight="1" x14ac:dyDescent="0.2">
      <c r="D80" s="106"/>
      <c r="E80" s="106"/>
      <c r="F80" s="21"/>
    </row>
    <row r="81" spans="4:6" s="7" customFormat="1" ht="15" customHeight="1" x14ac:dyDescent="0.2">
      <c r="D81" s="106"/>
      <c r="E81" s="106"/>
      <c r="F81" s="21"/>
    </row>
    <row r="82" spans="4:6" s="7" customFormat="1" ht="15" customHeight="1" x14ac:dyDescent="0.2">
      <c r="D82" s="106"/>
      <c r="E82" s="106"/>
      <c r="F82" s="21"/>
    </row>
    <row r="83" spans="4:6" s="7" customFormat="1" ht="15" customHeight="1" x14ac:dyDescent="0.2">
      <c r="D83" s="106"/>
      <c r="E83" s="106"/>
      <c r="F83" s="21"/>
    </row>
    <row r="84" spans="4:6" s="7" customFormat="1" ht="15" customHeight="1" x14ac:dyDescent="0.2">
      <c r="D84" s="106"/>
      <c r="E84" s="106"/>
      <c r="F84" s="21"/>
    </row>
    <row r="85" spans="4:6" s="7" customFormat="1" ht="15" customHeight="1" x14ac:dyDescent="0.2">
      <c r="D85" s="106"/>
      <c r="E85" s="106"/>
      <c r="F85" s="21"/>
    </row>
  </sheetData>
  <mergeCells count="4">
    <mergeCell ref="A1:F1"/>
    <mergeCell ref="A2:F2"/>
    <mergeCell ref="A3:F3"/>
    <mergeCell ref="A4:F4"/>
  </mergeCells>
  <printOptions horizontalCentered="1"/>
  <pageMargins left="0.25" right="0.25" top="0.5" bottom="0.5" header="0.25" footer="0.25"/>
  <pageSetup scale="70" orientation="portrait" r:id="rId1"/>
  <headerFooter alignWithMargins="0">
    <oddFooter xml:space="preserve">&amp;CPage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18668-1CE3-4F68-8DDE-A0AE255864D4}">
  <dimension ref="A1:G89"/>
  <sheetViews>
    <sheetView workbookViewId="0">
      <selection sqref="A1:F1"/>
    </sheetView>
  </sheetViews>
  <sheetFormatPr defaultColWidth="15.7109375" defaultRowHeight="15" customHeight="1" x14ac:dyDescent="0.2"/>
  <cols>
    <col min="1" max="1" width="64.7109375" style="46" bestFit="1" customWidth="1"/>
    <col min="2" max="2" width="15.7109375" style="46" customWidth="1"/>
    <col min="3" max="3" width="16.42578125" style="46" bestFit="1" customWidth="1"/>
    <col min="4" max="5" width="15.7109375" style="120" customWidth="1"/>
    <col min="6" max="6" width="15.7109375" style="121" customWidth="1"/>
    <col min="7" max="16384" width="15.7109375" style="46"/>
  </cols>
  <sheetData>
    <row r="1" spans="1:6" s="83" customFormat="1" ht="30" customHeight="1" x14ac:dyDescent="0.35">
      <c r="A1" s="297" t="s">
        <v>0</v>
      </c>
      <c r="B1" s="297"/>
      <c r="C1" s="297"/>
      <c r="D1" s="297"/>
      <c r="E1" s="297"/>
      <c r="F1" s="297"/>
    </row>
    <row r="2" spans="1:6" s="45" customFormat="1" ht="15" customHeight="1" x14ac:dyDescent="0.3">
      <c r="A2" s="298"/>
      <c r="B2" s="298"/>
      <c r="C2" s="298"/>
      <c r="D2" s="298"/>
      <c r="E2" s="298"/>
      <c r="F2" s="298"/>
    </row>
    <row r="3" spans="1:6" s="84" customFormat="1" ht="15" customHeight="1" x14ac:dyDescent="0.25">
      <c r="A3" s="299" t="s">
        <v>69</v>
      </c>
      <c r="B3" s="299"/>
      <c r="C3" s="299"/>
      <c r="D3" s="299"/>
      <c r="E3" s="299"/>
      <c r="F3" s="299"/>
    </row>
    <row r="4" spans="1:6" s="84" customFormat="1" ht="15" customHeight="1" x14ac:dyDescent="0.25">
      <c r="A4" s="299" t="s">
        <v>108</v>
      </c>
      <c r="B4" s="299"/>
      <c r="C4" s="299"/>
      <c r="D4" s="299"/>
      <c r="E4" s="299"/>
      <c r="F4" s="299"/>
    </row>
    <row r="5" spans="1:6" s="90" customFormat="1" ht="15" customHeight="1" x14ac:dyDescent="0.3">
      <c r="A5" s="122"/>
      <c r="B5" s="123"/>
      <c r="C5" s="123"/>
      <c r="D5" s="124"/>
      <c r="E5" s="125"/>
      <c r="F5" s="126"/>
    </row>
    <row r="6" spans="1:6" s="93" customFormat="1" ht="30" customHeight="1" x14ac:dyDescent="0.25">
      <c r="A6" s="91"/>
      <c r="B6" s="92" t="s">
        <v>71</v>
      </c>
      <c r="C6" s="92" t="s">
        <v>72</v>
      </c>
      <c r="D6" s="92" t="s">
        <v>73</v>
      </c>
      <c r="E6" s="92" t="s">
        <v>74</v>
      </c>
      <c r="F6" s="92" t="s">
        <v>75</v>
      </c>
    </row>
    <row r="7" spans="1:6" s="97" customFormat="1" ht="15" customHeight="1" x14ac:dyDescent="0.25">
      <c r="A7" s="94" t="s">
        <v>76</v>
      </c>
      <c r="B7" s="95"/>
      <c r="C7" s="95"/>
      <c r="D7" s="96"/>
      <c r="E7" s="96"/>
      <c r="F7" s="96"/>
    </row>
    <row r="8" spans="1:6" s="7" customFormat="1" ht="15" customHeight="1" x14ac:dyDescent="0.25">
      <c r="A8" s="34" t="s">
        <v>77</v>
      </c>
      <c r="B8" s="98">
        <f>'Premiums YTD-8'!B12</f>
        <v>5112420</v>
      </c>
      <c r="C8" s="98">
        <f>'Premiums YTD-8'!C12</f>
        <v>-59795</v>
      </c>
      <c r="D8" s="98">
        <f>'Premiums YTD-8'!D12</f>
        <v>-2223</v>
      </c>
      <c r="E8" s="99">
        <f>'Premiums YTD-8'!E12</f>
        <v>0</v>
      </c>
      <c r="F8" s="98">
        <f>SUM(B8:E8)</f>
        <v>5050402</v>
      </c>
    </row>
    <row r="9" spans="1:6" s="7" customFormat="1" ht="15" customHeight="1" x14ac:dyDescent="0.25">
      <c r="A9" s="100" t="s">
        <v>78</v>
      </c>
      <c r="B9" s="101">
        <f>'Earned Incurred YTD-6'!D55</f>
        <v>11070</v>
      </c>
      <c r="C9" s="99">
        <v>0</v>
      </c>
      <c r="D9" s="99">
        <v>0</v>
      </c>
      <c r="E9" s="99">
        <v>0</v>
      </c>
      <c r="F9" s="101">
        <f>SUM(B9:E9)</f>
        <v>11070</v>
      </c>
    </row>
    <row r="10" spans="1:6" s="7" customFormat="1" ht="15" customHeight="1" x14ac:dyDescent="0.25">
      <c r="A10" s="34" t="s">
        <v>79</v>
      </c>
      <c r="B10" s="101">
        <f>'Earned Incurred YTD-6'!C48</f>
        <v>139673</v>
      </c>
      <c r="C10" s="99">
        <v>0</v>
      </c>
      <c r="D10" s="99">
        <v>0</v>
      </c>
      <c r="E10" s="99">
        <v>0</v>
      </c>
      <c r="F10" s="101">
        <f>SUM(B10:E10)</f>
        <v>139673</v>
      </c>
    </row>
    <row r="11" spans="1:6" s="7" customFormat="1" ht="15" customHeight="1" x14ac:dyDescent="0.25">
      <c r="A11" s="34" t="s">
        <v>80</v>
      </c>
      <c r="B11" s="102">
        <f>'Earned Incurred YTD-6'!D53</f>
        <v>5768</v>
      </c>
      <c r="C11" s="99">
        <v>0</v>
      </c>
      <c r="D11" s="99">
        <v>0</v>
      </c>
      <c r="E11" s="99">
        <v>0</v>
      </c>
      <c r="F11" s="102">
        <f>SUM(B11:E11)</f>
        <v>5768</v>
      </c>
    </row>
    <row r="12" spans="1:6" s="7" customFormat="1" ht="15" customHeight="1" thickBot="1" x14ac:dyDescent="0.3">
      <c r="A12" s="34" t="s">
        <v>81</v>
      </c>
      <c r="B12" s="103">
        <f>SUM(B8:B11)</f>
        <v>5268931</v>
      </c>
      <c r="C12" s="103">
        <f>SUM(C8:C11)</f>
        <v>-59795</v>
      </c>
      <c r="D12" s="103">
        <f>SUM(D8:D11)</f>
        <v>-2223</v>
      </c>
      <c r="E12" s="127">
        <f>SUM(E8:E11)</f>
        <v>0</v>
      </c>
      <c r="F12" s="105">
        <f>SUM(F8:F11)</f>
        <v>5206913</v>
      </c>
    </row>
    <row r="13" spans="1:6" s="7" customFormat="1" ht="15" customHeight="1" thickTop="1" x14ac:dyDescent="0.2">
      <c r="A13" s="34"/>
      <c r="B13" s="106"/>
      <c r="C13" s="106"/>
      <c r="D13" s="106"/>
      <c r="E13" s="107"/>
      <c r="F13" s="107"/>
    </row>
    <row r="14" spans="1:6" s="7" customFormat="1" ht="15" customHeight="1" x14ac:dyDescent="0.25">
      <c r="A14" s="94" t="s">
        <v>82</v>
      </c>
      <c r="B14" s="96"/>
      <c r="C14" s="96"/>
      <c r="D14" s="96"/>
      <c r="E14" s="108"/>
      <c r="F14" s="107"/>
    </row>
    <row r="15" spans="1:6" s="7" customFormat="1" ht="15" customHeight="1" x14ac:dyDescent="0.25">
      <c r="A15" s="34" t="s">
        <v>83</v>
      </c>
      <c r="B15" s="101">
        <f>'Losses Incurred YTD-10'!B12</f>
        <v>839029</v>
      </c>
      <c r="C15" s="101">
        <f>'Losses Incurred YTD-10'!C12</f>
        <v>459849</v>
      </c>
      <c r="D15" s="102">
        <f>'Losses Incurred YTD-10'!D12</f>
        <v>6053</v>
      </c>
      <c r="E15" s="99">
        <f>'Losses Incurred YTD-10'!E12</f>
        <v>0</v>
      </c>
      <c r="F15" s="101">
        <f t="shared" ref="F15:F23" si="0">SUM(B15:E15)</f>
        <v>1304931</v>
      </c>
    </row>
    <row r="16" spans="1:6" s="7" customFormat="1" ht="15" customHeight="1" x14ac:dyDescent="0.25">
      <c r="A16" s="34" t="s">
        <v>84</v>
      </c>
      <c r="B16" s="101">
        <f>'[2]Loss Expenses Paid YTD-16'!C24</f>
        <v>51436</v>
      </c>
      <c r="C16" s="101">
        <f>'[2]Loss Expenses Paid YTD-16'!C18</f>
        <v>67157</v>
      </c>
      <c r="D16" s="101">
        <f>'[2]Loss Expenses Paid YTD-16'!C12</f>
        <v>17714</v>
      </c>
      <c r="E16" s="99">
        <v>0</v>
      </c>
      <c r="F16" s="101">
        <f t="shared" si="0"/>
        <v>136307</v>
      </c>
    </row>
    <row r="17" spans="1:6" s="7" customFormat="1" ht="15" customHeight="1" x14ac:dyDescent="0.25">
      <c r="A17" s="34" t="s">
        <v>85</v>
      </c>
      <c r="B17" s="101">
        <f>'[2]Loss Expenses Paid YTD-16'!I24</f>
        <v>123182</v>
      </c>
      <c r="C17" s="101">
        <f>'[2]Loss Expenses Paid YTD-16'!I18</f>
        <v>210273</v>
      </c>
      <c r="D17" s="101">
        <f>'[2]Loss Expenses Paid YTD-16'!I12</f>
        <v>15101</v>
      </c>
      <c r="E17" s="99">
        <v>0</v>
      </c>
      <c r="F17" s="101">
        <f t="shared" si="0"/>
        <v>348556</v>
      </c>
    </row>
    <row r="18" spans="1:6" s="7" customFormat="1" ht="15" customHeight="1" x14ac:dyDescent="0.25">
      <c r="A18" s="34" t="s">
        <v>86</v>
      </c>
      <c r="B18" s="101">
        <f>'[1]TB - Rounded'!J378</f>
        <v>35602</v>
      </c>
      <c r="C18" s="99">
        <v>0</v>
      </c>
      <c r="D18" s="99">
        <v>0</v>
      </c>
      <c r="E18" s="99">
        <v>0</v>
      </c>
      <c r="F18" s="101">
        <f t="shared" si="0"/>
        <v>35602</v>
      </c>
    </row>
    <row r="19" spans="1:6" s="7" customFormat="1" ht="15" customHeight="1" x14ac:dyDescent="0.25">
      <c r="A19" s="109" t="s">
        <v>87</v>
      </c>
      <c r="B19" s="101">
        <f>'[1]TB - Rounded'!I383</f>
        <v>18174</v>
      </c>
      <c r="C19" s="101">
        <f>'[1]TB - Rounded'!I382</f>
        <v>678</v>
      </c>
      <c r="D19" s="99">
        <v>0</v>
      </c>
      <c r="E19" s="99">
        <v>0</v>
      </c>
      <c r="F19" s="101">
        <f t="shared" si="0"/>
        <v>18852</v>
      </c>
    </row>
    <row r="20" spans="1:6" s="7" customFormat="1" ht="15" customHeight="1" x14ac:dyDescent="0.25">
      <c r="A20" s="34" t="s">
        <v>88</v>
      </c>
      <c r="B20" s="101">
        <f>'[1]TB - Rounded'!J380</f>
        <v>17245</v>
      </c>
      <c r="C20" s="99">
        <v>0</v>
      </c>
      <c r="D20" s="99">
        <v>0</v>
      </c>
      <c r="E20" s="99">
        <v>0</v>
      </c>
      <c r="F20" s="101">
        <f t="shared" si="0"/>
        <v>17245</v>
      </c>
    </row>
    <row r="21" spans="1:6" s="7" customFormat="1" ht="15" customHeight="1" x14ac:dyDescent="0.25">
      <c r="A21" s="109" t="s">
        <v>89</v>
      </c>
      <c r="B21" s="101">
        <f>'[1]TB - Rounded'!J373</f>
        <v>410076</v>
      </c>
      <c r="C21" s="102">
        <f>'[1]TB - Rounded'!J369</f>
        <v>-5598</v>
      </c>
      <c r="D21" s="102">
        <f>'[1]TB - Rounded'!J365</f>
        <v>-209</v>
      </c>
      <c r="E21" s="99">
        <v>0</v>
      </c>
      <c r="F21" s="101">
        <f t="shared" si="0"/>
        <v>404269</v>
      </c>
    </row>
    <row r="22" spans="1:6" s="7" customFormat="1" ht="15" customHeight="1" x14ac:dyDescent="0.25">
      <c r="A22" s="34" t="s">
        <v>90</v>
      </c>
      <c r="B22" s="101">
        <f>'Earned Incurred YTD-6'!C39</f>
        <v>2409743</v>
      </c>
      <c r="C22" s="99">
        <v>0</v>
      </c>
      <c r="D22" s="99">
        <v>0</v>
      </c>
      <c r="E22" s="99">
        <v>0</v>
      </c>
      <c r="F22" s="101">
        <f t="shared" si="0"/>
        <v>2409743</v>
      </c>
    </row>
    <row r="23" spans="1:6" s="7" customFormat="1" ht="15" customHeight="1" x14ac:dyDescent="0.25">
      <c r="A23" s="34" t="s">
        <v>33</v>
      </c>
      <c r="B23" s="101">
        <f>10500+6887+6887</f>
        <v>24274</v>
      </c>
      <c r="C23" s="102">
        <f>10500-1091-1050</f>
        <v>8359</v>
      </c>
      <c r="D23" s="99">
        <v>0</v>
      </c>
      <c r="E23" s="99">
        <v>0</v>
      </c>
      <c r="F23" s="101">
        <f t="shared" si="0"/>
        <v>32633</v>
      </c>
    </row>
    <row r="24" spans="1:6" s="7" customFormat="1" ht="15" customHeight="1" thickBot="1" x14ac:dyDescent="0.3">
      <c r="A24" s="34" t="s">
        <v>81</v>
      </c>
      <c r="B24" s="103">
        <f>SUM(B15:B23)</f>
        <v>3928761</v>
      </c>
      <c r="C24" s="103">
        <f>SUM(C15:C23)</f>
        <v>740718</v>
      </c>
      <c r="D24" s="103">
        <f>SUM(D15:D23)</f>
        <v>38659</v>
      </c>
      <c r="E24" s="127">
        <f>SUM(E15:E23)</f>
        <v>0</v>
      </c>
      <c r="F24" s="105">
        <f>SUM(F15:F23)</f>
        <v>4708138</v>
      </c>
    </row>
    <row r="25" spans="1:6" s="7" customFormat="1" ht="15" customHeight="1" thickTop="1" x14ac:dyDescent="0.2">
      <c r="A25" s="34"/>
      <c r="B25" s="106"/>
      <c r="C25" s="106"/>
      <c r="D25" s="106"/>
      <c r="E25" s="106"/>
      <c r="F25" s="107"/>
    </row>
    <row r="26" spans="1:6" s="7" customFormat="1" ht="15" customHeight="1" thickBot="1" x14ac:dyDescent="0.3">
      <c r="A26" s="110" t="s">
        <v>91</v>
      </c>
      <c r="B26" s="111">
        <f>B12-B24</f>
        <v>1340170</v>
      </c>
      <c r="C26" s="111">
        <f>C12-C24</f>
        <v>-800513</v>
      </c>
      <c r="D26" s="111">
        <f>D12-D24</f>
        <v>-40882</v>
      </c>
      <c r="E26" s="127">
        <f>E12-E24</f>
        <v>0</v>
      </c>
      <c r="F26" s="112">
        <f>SUM(B26:E26)</f>
        <v>498775</v>
      </c>
    </row>
    <row r="27" spans="1:6" s="7" customFormat="1" ht="15" customHeight="1" thickTop="1" x14ac:dyDescent="0.2">
      <c r="A27" s="34"/>
      <c r="B27" s="106"/>
      <c r="C27" s="106"/>
      <c r="D27" s="106"/>
      <c r="E27" s="107"/>
      <c r="F27" s="107"/>
    </row>
    <row r="28" spans="1:6" s="7" customFormat="1" ht="15" customHeight="1" x14ac:dyDescent="0.25">
      <c r="A28" s="94" t="s">
        <v>92</v>
      </c>
      <c r="B28" s="96"/>
      <c r="C28" s="96"/>
      <c r="D28" s="96"/>
      <c r="E28" s="108"/>
      <c r="F28" s="107"/>
    </row>
    <row r="29" spans="1:6" s="7" customFormat="1" ht="15" customHeight="1" x14ac:dyDescent="0.25">
      <c r="A29" s="34" t="s">
        <v>93</v>
      </c>
      <c r="B29" s="99">
        <v>0</v>
      </c>
      <c r="C29" s="101">
        <f>'Earned Incurred YTD-6'!B50</f>
        <v>22867</v>
      </c>
      <c r="D29" s="99">
        <v>0</v>
      </c>
      <c r="E29" s="99">
        <v>0</v>
      </c>
      <c r="F29" s="101">
        <f>SUM(B29:E29)</f>
        <v>22867</v>
      </c>
    </row>
    <row r="30" spans="1:6" s="7" customFormat="1" ht="15" customHeight="1" x14ac:dyDescent="0.25">
      <c r="A30" s="34" t="s">
        <v>94</v>
      </c>
      <c r="B30" s="101">
        <f>'Balance Sheet-1'!C19</f>
        <v>2508222</v>
      </c>
      <c r="C30" s="99">
        <v>0</v>
      </c>
      <c r="D30" s="99">
        <v>0</v>
      </c>
      <c r="E30" s="99">
        <v>0</v>
      </c>
      <c r="F30" s="101">
        <f t="shared" ref="F30" si="1">SUM(B30:E30)</f>
        <v>2508222</v>
      </c>
    </row>
    <row r="31" spans="1:6" s="7" customFormat="1" ht="15" customHeight="1" thickBot="1" x14ac:dyDescent="0.3">
      <c r="A31" s="34" t="s">
        <v>81</v>
      </c>
      <c r="B31" s="103">
        <f>SUM(B29:B30)</f>
        <v>2508222</v>
      </c>
      <c r="C31" s="103">
        <f>SUM(C29:C30)</f>
        <v>22867</v>
      </c>
      <c r="D31" s="104">
        <f>SUM(D29:D30)</f>
        <v>0</v>
      </c>
      <c r="E31" s="104">
        <f>SUM(E29:E30)</f>
        <v>0</v>
      </c>
      <c r="F31" s="105">
        <f>SUM(F29:F30)</f>
        <v>2531089</v>
      </c>
    </row>
    <row r="32" spans="1:6" s="7" customFormat="1" ht="15" customHeight="1" thickTop="1" x14ac:dyDescent="0.2">
      <c r="A32" s="34"/>
      <c r="B32" s="106"/>
      <c r="C32" s="106"/>
      <c r="D32" s="106"/>
      <c r="E32" s="107"/>
      <c r="F32" s="107"/>
    </row>
    <row r="33" spans="1:6" s="7" customFormat="1" ht="15" customHeight="1" x14ac:dyDescent="0.25">
      <c r="A33" s="94" t="s">
        <v>95</v>
      </c>
      <c r="B33" s="96"/>
      <c r="C33" s="96"/>
      <c r="D33" s="96"/>
      <c r="E33" s="108"/>
      <c r="F33" s="107"/>
    </row>
    <row r="34" spans="1:6" s="7" customFormat="1" ht="15" customHeight="1" x14ac:dyDescent="0.25">
      <c r="A34" s="34" t="s">
        <v>96</v>
      </c>
      <c r="B34" s="101">
        <f>'Earned Incurred YTD-6'!B49</f>
        <v>51080</v>
      </c>
      <c r="C34" s="99">
        <v>0</v>
      </c>
      <c r="D34" s="99">
        <v>0</v>
      </c>
      <c r="E34" s="99">
        <v>0</v>
      </c>
      <c r="F34" s="101">
        <f>SUM(B34:E34)</f>
        <v>51080</v>
      </c>
    </row>
    <row r="35" spans="1:6" s="7" customFormat="1" ht="15" customHeight="1" x14ac:dyDescent="0.25">
      <c r="A35" s="34" t="s">
        <v>97</v>
      </c>
      <c r="B35" s="99">
        <v>0</v>
      </c>
      <c r="C35" s="101">
        <v>1820197</v>
      </c>
      <c r="D35" s="99">
        <v>0</v>
      </c>
      <c r="E35" s="99">
        <v>0</v>
      </c>
      <c r="F35" s="101">
        <f t="shared" ref="F35" si="2">SUM(B35:E35)</f>
        <v>1820197</v>
      </c>
    </row>
    <row r="36" spans="1:6" s="7" customFormat="1" ht="15" customHeight="1" x14ac:dyDescent="0.25">
      <c r="A36" s="34" t="s">
        <v>98</v>
      </c>
      <c r="B36" s="102">
        <f>'Income Statement-2'!D38</f>
        <v>83780</v>
      </c>
      <c r="C36" s="99">
        <v>0</v>
      </c>
      <c r="D36" s="99">
        <v>0</v>
      </c>
      <c r="E36" s="99">
        <v>0</v>
      </c>
      <c r="F36" s="102">
        <f>SUM(B36:E36)</f>
        <v>83780</v>
      </c>
    </row>
    <row r="37" spans="1:6" s="7" customFormat="1" ht="15" customHeight="1" thickBot="1" x14ac:dyDescent="0.3">
      <c r="A37" s="34" t="s">
        <v>81</v>
      </c>
      <c r="B37" s="103">
        <f>SUM(B34:B36)</f>
        <v>134860</v>
      </c>
      <c r="C37" s="103">
        <f t="shared" ref="C37:E37" si="3">SUM(C34:C36)</f>
        <v>1820197</v>
      </c>
      <c r="D37" s="104">
        <f t="shared" si="3"/>
        <v>0</v>
      </c>
      <c r="E37" s="104">
        <f t="shared" si="3"/>
        <v>0</v>
      </c>
      <c r="F37" s="105">
        <f>SUM(F34:F36)</f>
        <v>1955057</v>
      </c>
    </row>
    <row r="38" spans="1:6" s="7" customFormat="1" ht="15" customHeight="1" thickTop="1" x14ac:dyDescent="0.25">
      <c r="A38" s="34"/>
      <c r="B38" s="106"/>
      <c r="C38" s="106"/>
      <c r="D38" s="106"/>
      <c r="E38" s="107"/>
      <c r="F38" s="99"/>
    </row>
    <row r="39" spans="1:6" s="7" customFormat="1" ht="15" customHeight="1" thickBot="1" x14ac:dyDescent="0.3">
      <c r="A39" s="94" t="s">
        <v>99</v>
      </c>
      <c r="B39" s="111">
        <f>B26-B31+B37</f>
        <v>-1033192</v>
      </c>
      <c r="C39" s="111">
        <f>C26-C31+C37</f>
        <v>996817</v>
      </c>
      <c r="D39" s="111">
        <f>D26-D31+D37</f>
        <v>-40882</v>
      </c>
      <c r="E39" s="104">
        <f>E26-E31+E37</f>
        <v>0</v>
      </c>
      <c r="F39" s="112">
        <f>F26-F31+F37</f>
        <v>-77257</v>
      </c>
    </row>
    <row r="40" spans="1:6" s="7" customFormat="1" ht="15" customHeight="1" thickTop="1" x14ac:dyDescent="0.2">
      <c r="A40" s="34"/>
      <c r="B40" s="106"/>
      <c r="C40" s="106"/>
      <c r="D40" s="106"/>
      <c r="E40" s="107"/>
      <c r="F40" s="107"/>
    </row>
    <row r="41" spans="1:6" s="7" customFormat="1" ht="15" customHeight="1" x14ac:dyDescent="0.25">
      <c r="A41" s="114" t="s">
        <v>100</v>
      </c>
      <c r="B41" s="115"/>
      <c r="C41" s="115"/>
      <c r="D41" s="115"/>
      <c r="E41" s="107"/>
      <c r="F41" s="107"/>
    </row>
    <row r="42" spans="1:6" s="7" customFormat="1" ht="15" customHeight="1" x14ac:dyDescent="0.25">
      <c r="A42" s="34" t="s">
        <v>27</v>
      </c>
      <c r="B42" s="101">
        <f>'Premiums YTD-8'!B18</f>
        <v>2581895</v>
      </c>
      <c r="C42" s="99">
        <f>'Premiums YTD-8'!C18</f>
        <v>0</v>
      </c>
      <c r="D42" s="99">
        <f>'Premiums YTD-8'!D18</f>
        <v>0</v>
      </c>
      <c r="E42" s="99">
        <f>'Premiums YTD-8'!E18</f>
        <v>0</v>
      </c>
      <c r="F42" s="101">
        <f>SUM(B42:E42)</f>
        <v>2581895</v>
      </c>
    </row>
    <row r="43" spans="1:6" s="7" customFormat="1" ht="15" customHeight="1" x14ac:dyDescent="0.25">
      <c r="A43" s="34" t="s">
        <v>101</v>
      </c>
      <c r="B43" s="101">
        <f>'Losses Incurred YTD-10'!B18+'Losses Incurred YTD-10'!B24</f>
        <v>711410</v>
      </c>
      <c r="C43" s="99">
        <f>'Losses Incurred YTD-10'!C18+'Losses Incurred YTD-10'!C24</f>
        <v>0</v>
      </c>
      <c r="D43" s="99">
        <f>'Losses Incurred YTD-10'!D18+'Losses Incurred YTD-10'!D24</f>
        <v>0</v>
      </c>
      <c r="E43" s="99">
        <f>'Losses Incurred YTD-10'!E18+'Losses Incurred YTD-10'!E24</f>
        <v>0</v>
      </c>
      <c r="F43" s="101">
        <f>SUM(B43:E43)</f>
        <v>711410</v>
      </c>
    </row>
    <row r="44" spans="1:6" s="7" customFormat="1" ht="15" customHeight="1" x14ac:dyDescent="0.25">
      <c r="A44" s="34" t="s">
        <v>102</v>
      </c>
      <c r="B44" s="101">
        <f>'Loss Expenses YTD-12'!B18</f>
        <v>206444</v>
      </c>
      <c r="C44" s="99">
        <f>'Loss Expenses YTD-12'!C18</f>
        <v>0</v>
      </c>
      <c r="D44" s="99">
        <f>'Loss Expenses YTD-12'!D18</f>
        <v>0</v>
      </c>
      <c r="E44" s="99">
        <f>'Loss Expenses YTD-12'!E18</f>
        <v>0</v>
      </c>
      <c r="F44" s="101">
        <f>SUM(B44:E44)</f>
        <v>206444</v>
      </c>
    </row>
    <row r="45" spans="1:6" s="7" customFormat="1" ht="15" customHeight="1" x14ac:dyDescent="0.25">
      <c r="A45" s="34" t="s">
        <v>103</v>
      </c>
      <c r="B45" s="101">
        <f>'Earned Incurred YTD-6'!B41</f>
        <v>131083</v>
      </c>
      <c r="C45" s="99">
        <v>0</v>
      </c>
      <c r="D45" s="99">
        <v>0</v>
      </c>
      <c r="E45" s="99">
        <v>0</v>
      </c>
      <c r="F45" s="101">
        <f>SUM(B45:E45)</f>
        <v>131083</v>
      </c>
    </row>
    <row r="46" spans="1:6" s="7" customFormat="1" ht="15" customHeight="1" x14ac:dyDescent="0.25">
      <c r="A46" s="34" t="s">
        <v>104</v>
      </c>
      <c r="B46" s="101">
        <f>'Earned Incurred YTD-6'!B33</f>
        <v>102161</v>
      </c>
      <c r="C46" s="99">
        <v>0</v>
      </c>
      <c r="D46" s="99">
        <v>0</v>
      </c>
      <c r="E46" s="99">
        <v>0</v>
      </c>
      <c r="F46" s="101">
        <f>SUM(B46:E46)</f>
        <v>102161</v>
      </c>
    </row>
    <row r="47" spans="1:6" s="7" customFormat="1" ht="15" customHeight="1" thickBot="1" x14ac:dyDescent="0.3">
      <c r="A47" s="117" t="s">
        <v>81</v>
      </c>
      <c r="B47" s="103">
        <f>SUM(B42:B46)</f>
        <v>3732993</v>
      </c>
      <c r="C47" s="104">
        <f>SUM(C42:C46)</f>
        <v>0</v>
      </c>
      <c r="D47" s="104">
        <f>SUM(D42:D46)</f>
        <v>0</v>
      </c>
      <c r="E47" s="104">
        <f>SUM(E42:E46)</f>
        <v>0</v>
      </c>
      <c r="F47" s="105">
        <f>SUM(F42:F46)</f>
        <v>3732993</v>
      </c>
    </row>
    <row r="48" spans="1:6" s="7" customFormat="1" ht="15" customHeight="1" thickTop="1" x14ac:dyDescent="0.2">
      <c r="A48" s="34"/>
      <c r="B48" s="106"/>
      <c r="C48" s="106"/>
      <c r="D48" s="107"/>
      <c r="E48" s="107"/>
      <c r="F48" s="107"/>
    </row>
    <row r="49" spans="1:7" s="7" customFormat="1" ht="15" customHeight="1" x14ac:dyDescent="0.25">
      <c r="A49" s="114" t="s">
        <v>105</v>
      </c>
      <c r="B49" s="115"/>
      <c r="C49" s="115"/>
      <c r="D49" s="115"/>
      <c r="E49" s="107"/>
      <c r="F49" s="107"/>
    </row>
    <row r="50" spans="1:7" s="7" customFormat="1" ht="15" customHeight="1" x14ac:dyDescent="0.25">
      <c r="A50" s="34" t="s">
        <v>27</v>
      </c>
      <c r="B50" s="99">
        <f>'Premiums YTD-8'!B24</f>
        <v>0</v>
      </c>
      <c r="C50" s="101">
        <f>'Premiums YTD-8'!C24</f>
        <v>2634594</v>
      </c>
      <c r="D50" s="99">
        <f>'Premiums YTD-8'!D24</f>
        <v>0</v>
      </c>
      <c r="E50" s="99">
        <f>'Premiums YTD-8'!E24</f>
        <v>0</v>
      </c>
      <c r="F50" s="101">
        <f>SUM(B50:E50)</f>
        <v>2634594</v>
      </c>
    </row>
    <row r="51" spans="1:7" s="7" customFormat="1" ht="15" customHeight="1" x14ac:dyDescent="0.25">
      <c r="A51" s="34" t="s">
        <v>101</v>
      </c>
      <c r="B51" s="99">
        <f>'Losses Incurred YTD-10'!B31</f>
        <v>0</v>
      </c>
      <c r="C51" s="101">
        <f>'Losses Incurred YTD-10'!C31</f>
        <v>384344</v>
      </c>
      <c r="D51" s="101">
        <f>'Losses Incurred YTD-10'!D31</f>
        <v>132414</v>
      </c>
      <c r="E51" s="101">
        <f>'Losses Incurred YTD-10'!E31</f>
        <v>10360</v>
      </c>
      <c r="F51" s="101">
        <f>SUM(B51:E51)</f>
        <v>527118</v>
      </c>
    </row>
    <row r="52" spans="1:7" s="7" customFormat="1" ht="15" customHeight="1" x14ac:dyDescent="0.25">
      <c r="A52" s="34" t="s">
        <v>106</v>
      </c>
      <c r="B52" s="99">
        <f>'Loss Expenses YTD-12'!B24</f>
        <v>0</v>
      </c>
      <c r="C52" s="101">
        <f>'Loss Expenses YTD-12'!C24</f>
        <v>114069</v>
      </c>
      <c r="D52" s="101">
        <f>'Loss Expenses YTD-12'!D24</f>
        <v>55789</v>
      </c>
      <c r="E52" s="101">
        <f>'Loss Expenses YTD-12'!E24</f>
        <v>26974</v>
      </c>
      <c r="F52" s="101">
        <f>SUM(B52:E52)</f>
        <v>196832</v>
      </c>
    </row>
    <row r="53" spans="1:7" s="7" customFormat="1" ht="15" customHeight="1" x14ac:dyDescent="0.25">
      <c r="A53" s="34" t="s">
        <v>103</v>
      </c>
      <c r="B53" s="99">
        <v>0</v>
      </c>
      <c r="C53" s="101">
        <f>'Earned Incurred YTD-6'!B42</f>
        <v>117875</v>
      </c>
      <c r="D53" s="99">
        <v>0</v>
      </c>
      <c r="E53" s="99">
        <v>0</v>
      </c>
      <c r="F53" s="101">
        <f>SUM(B53:E53)</f>
        <v>117875</v>
      </c>
    </row>
    <row r="54" spans="1:7" s="7" customFormat="1" ht="15" customHeight="1" x14ac:dyDescent="0.25">
      <c r="A54" s="34" t="s">
        <v>104</v>
      </c>
      <c r="B54" s="99">
        <v>0</v>
      </c>
      <c r="C54" s="101">
        <f>'Earned Incurred YTD-6'!B34</f>
        <v>102678</v>
      </c>
      <c r="D54" s="99">
        <v>0</v>
      </c>
      <c r="E54" s="99">
        <v>0</v>
      </c>
      <c r="F54" s="101">
        <f>SUM(B54:E54)</f>
        <v>102678</v>
      </c>
    </row>
    <row r="55" spans="1:7" s="7" customFormat="1" ht="15" customHeight="1" thickBot="1" x14ac:dyDescent="0.3">
      <c r="A55" s="34" t="s">
        <v>81</v>
      </c>
      <c r="B55" s="127">
        <f>SUM(B50:B54)</f>
        <v>0</v>
      </c>
      <c r="C55" s="103">
        <f>SUM(C50:C54)</f>
        <v>3353560</v>
      </c>
      <c r="D55" s="103">
        <f>SUM(D50:D54)</f>
        <v>188203</v>
      </c>
      <c r="E55" s="103">
        <f>SUM(E50:E54)</f>
        <v>37334</v>
      </c>
      <c r="F55" s="105">
        <f>SUM(F50:F54)</f>
        <v>3579097</v>
      </c>
    </row>
    <row r="56" spans="1:7" s="7" customFormat="1" ht="15" customHeight="1" thickTop="1" x14ac:dyDescent="0.2">
      <c r="A56" s="34"/>
      <c r="B56" s="106"/>
      <c r="C56" s="106"/>
      <c r="D56" s="106"/>
      <c r="E56" s="106"/>
      <c r="F56" s="21"/>
    </row>
    <row r="57" spans="1:7" s="7" customFormat="1" ht="15" customHeight="1" thickBot="1" x14ac:dyDescent="0.3">
      <c r="A57" s="110" t="s">
        <v>107</v>
      </c>
      <c r="B57" s="118">
        <f>B39-B47+B55</f>
        <v>-4766185</v>
      </c>
      <c r="C57" s="118">
        <f>C39-C47+C55</f>
        <v>4350377</v>
      </c>
      <c r="D57" s="118">
        <f>D39-D47+D55</f>
        <v>147321</v>
      </c>
      <c r="E57" s="118">
        <f>E39-E47+E55</f>
        <v>37334</v>
      </c>
      <c r="F57" s="118">
        <f>F39-F47+F55</f>
        <v>-231153</v>
      </c>
    </row>
    <row r="58" spans="1:7" s="7" customFormat="1" ht="15" customHeight="1" thickTop="1" x14ac:dyDescent="0.2">
      <c r="A58" s="34"/>
      <c r="D58" s="106"/>
      <c r="E58" s="106"/>
      <c r="F58" s="106"/>
      <c r="G58" s="106"/>
    </row>
    <row r="59" spans="1:7" s="7" customFormat="1" ht="15" customHeight="1" x14ac:dyDescent="0.2">
      <c r="A59" s="128"/>
      <c r="D59" s="106"/>
      <c r="E59" s="106"/>
      <c r="F59" s="106"/>
      <c r="G59" s="106"/>
    </row>
    <row r="60" spans="1:7" s="7" customFormat="1" ht="15" customHeight="1" x14ac:dyDescent="0.2">
      <c r="D60" s="106"/>
      <c r="E60" s="106"/>
      <c r="F60" s="129"/>
    </row>
    <row r="61" spans="1:7" s="7" customFormat="1" ht="15" customHeight="1" x14ac:dyDescent="0.2">
      <c r="D61" s="106"/>
      <c r="E61" s="106"/>
      <c r="F61" s="106"/>
    </row>
    <row r="62" spans="1:7" s="7" customFormat="1" ht="15" customHeight="1" x14ac:dyDescent="0.2">
      <c r="A62" s="97"/>
      <c r="B62" s="97"/>
      <c r="C62" s="97"/>
      <c r="D62" s="106"/>
      <c r="E62" s="106"/>
      <c r="F62" s="106"/>
    </row>
    <row r="63" spans="1:7" s="7" customFormat="1" ht="15" customHeight="1" x14ac:dyDescent="0.2">
      <c r="D63" s="106"/>
      <c r="E63" s="106"/>
      <c r="F63" s="21"/>
    </row>
    <row r="64" spans="1:7" s="7" customFormat="1" ht="15" customHeight="1" x14ac:dyDescent="0.2">
      <c r="D64" s="106"/>
      <c r="E64" s="106"/>
      <c r="F64" s="21"/>
    </row>
    <row r="65" spans="4:6" s="7" customFormat="1" ht="15" customHeight="1" x14ac:dyDescent="0.2">
      <c r="D65" s="106"/>
      <c r="E65" s="106"/>
      <c r="F65" s="21"/>
    </row>
    <row r="66" spans="4:6" s="7" customFormat="1" ht="15" customHeight="1" x14ac:dyDescent="0.2">
      <c r="D66" s="106"/>
      <c r="E66" s="106"/>
      <c r="F66" s="21"/>
    </row>
    <row r="67" spans="4:6" s="7" customFormat="1" ht="15" customHeight="1" x14ac:dyDescent="0.2">
      <c r="D67" s="106"/>
      <c r="E67" s="106"/>
      <c r="F67" s="21"/>
    </row>
    <row r="68" spans="4:6" s="7" customFormat="1" ht="15" customHeight="1" x14ac:dyDescent="0.2">
      <c r="D68" s="106"/>
      <c r="E68" s="106"/>
      <c r="F68" s="21"/>
    </row>
    <row r="69" spans="4:6" s="7" customFormat="1" ht="15" customHeight="1" x14ac:dyDescent="0.2">
      <c r="D69" s="106"/>
      <c r="E69" s="106"/>
      <c r="F69" s="21"/>
    </row>
    <row r="70" spans="4:6" s="7" customFormat="1" ht="15" customHeight="1" x14ac:dyDescent="0.2">
      <c r="D70" s="106"/>
      <c r="E70" s="106"/>
      <c r="F70" s="21"/>
    </row>
    <row r="71" spans="4:6" s="7" customFormat="1" ht="15" customHeight="1" x14ac:dyDescent="0.2">
      <c r="D71" s="106"/>
      <c r="E71" s="106"/>
      <c r="F71" s="21"/>
    </row>
    <row r="72" spans="4:6" s="7" customFormat="1" ht="15" customHeight="1" x14ac:dyDescent="0.2">
      <c r="D72" s="106"/>
      <c r="E72" s="106"/>
      <c r="F72" s="21"/>
    </row>
    <row r="73" spans="4:6" s="7" customFormat="1" ht="15" customHeight="1" x14ac:dyDescent="0.2">
      <c r="D73" s="106"/>
      <c r="E73" s="106"/>
      <c r="F73" s="21"/>
    </row>
    <row r="74" spans="4:6" s="7" customFormat="1" ht="15" customHeight="1" x14ac:dyDescent="0.2">
      <c r="D74" s="106"/>
      <c r="E74" s="106"/>
      <c r="F74" s="21"/>
    </row>
    <row r="75" spans="4:6" s="7" customFormat="1" ht="15" customHeight="1" x14ac:dyDescent="0.2">
      <c r="D75" s="106"/>
      <c r="E75" s="106"/>
      <c r="F75" s="21"/>
    </row>
    <row r="76" spans="4:6" s="7" customFormat="1" ht="15" customHeight="1" x14ac:dyDescent="0.2">
      <c r="D76" s="106"/>
      <c r="E76" s="106"/>
      <c r="F76" s="21"/>
    </row>
    <row r="77" spans="4:6" s="7" customFormat="1" ht="15" customHeight="1" x14ac:dyDescent="0.2">
      <c r="D77" s="106"/>
      <c r="E77" s="106"/>
      <c r="F77" s="21"/>
    </row>
    <row r="78" spans="4:6" s="7" customFormat="1" ht="15" customHeight="1" x14ac:dyDescent="0.2">
      <c r="D78" s="106"/>
      <c r="E78" s="106"/>
      <c r="F78" s="21"/>
    </row>
    <row r="79" spans="4:6" s="7" customFormat="1" ht="15" customHeight="1" x14ac:dyDescent="0.2">
      <c r="D79" s="106"/>
      <c r="E79" s="106"/>
      <c r="F79" s="21"/>
    </row>
    <row r="80" spans="4:6" s="7" customFormat="1" ht="15" customHeight="1" x14ac:dyDescent="0.2">
      <c r="D80" s="106"/>
      <c r="E80" s="106"/>
      <c r="F80" s="21"/>
    </row>
    <row r="81" spans="4:6" s="7" customFormat="1" ht="15" customHeight="1" x14ac:dyDescent="0.2">
      <c r="D81" s="106"/>
      <c r="E81" s="106"/>
      <c r="F81" s="21"/>
    </row>
    <row r="82" spans="4:6" s="7" customFormat="1" ht="15" customHeight="1" x14ac:dyDescent="0.2">
      <c r="D82" s="106"/>
      <c r="E82" s="106"/>
      <c r="F82" s="21"/>
    </row>
    <row r="83" spans="4:6" s="7" customFormat="1" ht="15" customHeight="1" x14ac:dyDescent="0.2">
      <c r="D83" s="106"/>
      <c r="E83" s="106"/>
      <c r="F83" s="21"/>
    </row>
    <row r="84" spans="4:6" s="7" customFormat="1" ht="15" customHeight="1" x14ac:dyDescent="0.2">
      <c r="D84" s="106"/>
      <c r="E84" s="106"/>
      <c r="F84" s="21"/>
    </row>
    <row r="85" spans="4:6" s="7" customFormat="1" ht="15" customHeight="1" x14ac:dyDescent="0.2">
      <c r="D85" s="106"/>
      <c r="E85" s="106"/>
      <c r="F85" s="21"/>
    </row>
    <row r="86" spans="4:6" s="7" customFormat="1" ht="15" customHeight="1" x14ac:dyDescent="0.2">
      <c r="D86" s="106"/>
      <c r="E86" s="106"/>
      <c r="F86" s="21"/>
    </row>
    <row r="87" spans="4:6" s="7" customFormat="1" ht="15" customHeight="1" x14ac:dyDescent="0.2">
      <c r="D87" s="106"/>
      <c r="E87" s="106"/>
      <c r="F87" s="21"/>
    </row>
    <row r="88" spans="4:6" s="7" customFormat="1" ht="15" customHeight="1" x14ac:dyDescent="0.2">
      <c r="D88" s="106"/>
      <c r="E88" s="106"/>
      <c r="F88" s="21"/>
    </row>
    <row r="89" spans="4:6" s="7" customFormat="1" ht="15" customHeight="1" x14ac:dyDescent="0.2">
      <c r="D89" s="106"/>
      <c r="E89" s="106"/>
      <c r="F89" s="21"/>
    </row>
  </sheetData>
  <mergeCells count="4">
    <mergeCell ref="A1:F1"/>
    <mergeCell ref="A2:F2"/>
    <mergeCell ref="A3:F3"/>
    <mergeCell ref="A4:F4"/>
  </mergeCells>
  <printOptions horizontalCentered="1"/>
  <pageMargins left="0.25" right="0.25" top="0.5" bottom="0.5" header="0.25" footer="0.25"/>
  <pageSetup scale="70" orientation="portrait" r:id="rId1"/>
  <headerFooter alignWithMargins="0">
    <oddFooter xml:space="preserve">&amp;CPage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67CDB-9C67-4094-890F-81BBC8B58EFD}">
  <dimension ref="A1:I161"/>
  <sheetViews>
    <sheetView workbookViewId="0">
      <selection sqref="A1:D1"/>
    </sheetView>
  </sheetViews>
  <sheetFormatPr defaultColWidth="15.7109375" defaultRowHeight="15" customHeight="1" x14ac:dyDescent="0.2"/>
  <cols>
    <col min="1" max="1" width="60.7109375" style="46" customWidth="1"/>
    <col min="2" max="4" width="18.7109375" style="177" customWidth="1"/>
    <col min="5" max="5" width="15.7109375" style="177" customWidth="1"/>
    <col min="6" max="16384" width="15.7109375" style="46"/>
  </cols>
  <sheetData>
    <row r="1" spans="1:5" s="131" customFormat="1" ht="30" customHeight="1" x14ac:dyDescent="0.35">
      <c r="A1" s="300" t="s">
        <v>0</v>
      </c>
      <c r="B1" s="301"/>
      <c r="C1" s="301"/>
      <c r="D1" s="302"/>
      <c r="E1" s="130"/>
    </row>
    <row r="2" spans="1:5" s="84" customFormat="1" ht="15" customHeight="1" x14ac:dyDescent="0.3">
      <c r="A2" s="303"/>
      <c r="B2" s="298"/>
      <c r="C2" s="298"/>
      <c r="D2" s="304"/>
      <c r="E2" s="132"/>
    </row>
    <row r="3" spans="1:5" s="84" customFormat="1" ht="15" customHeight="1" x14ac:dyDescent="0.25">
      <c r="A3" s="305" t="s">
        <v>109</v>
      </c>
      <c r="B3" s="299"/>
      <c r="C3" s="299"/>
      <c r="D3" s="306"/>
      <c r="E3" s="132"/>
    </row>
    <row r="4" spans="1:5" s="84" customFormat="1" ht="15" customHeight="1" x14ac:dyDescent="0.25">
      <c r="A4" s="305" t="s">
        <v>110</v>
      </c>
      <c r="B4" s="299"/>
      <c r="C4" s="299"/>
      <c r="D4" s="306"/>
      <c r="E4" s="132"/>
    </row>
    <row r="5" spans="1:5" s="84" customFormat="1" ht="15" customHeight="1" x14ac:dyDescent="0.25">
      <c r="A5" s="305" t="s">
        <v>111</v>
      </c>
      <c r="B5" s="299"/>
      <c r="C5" s="299"/>
      <c r="D5" s="306"/>
      <c r="E5" s="132"/>
    </row>
    <row r="6" spans="1:5" s="84" customFormat="1" ht="15" customHeight="1" x14ac:dyDescent="0.3">
      <c r="A6" s="133"/>
      <c r="B6" s="134"/>
      <c r="C6" s="134"/>
      <c r="D6" s="135"/>
      <c r="E6" s="132"/>
    </row>
    <row r="7" spans="1:5" s="7" customFormat="1" ht="15" customHeight="1" x14ac:dyDescent="0.2">
      <c r="A7" s="136"/>
      <c r="B7" s="134"/>
      <c r="C7" s="134"/>
      <c r="D7" s="135"/>
      <c r="E7" s="76"/>
    </row>
    <row r="8" spans="1:5" s="7" customFormat="1" ht="15" customHeight="1" x14ac:dyDescent="0.25">
      <c r="A8" s="137" t="s">
        <v>112</v>
      </c>
      <c r="B8" s="138" t="s">
        <v>113</v>
      </c>
      <c r="C8" s="139"/>
      <c r="D8" s="140"/>
      <c r="E8" s="76"/>
    </row>
    <row r="9" spans="1:5" s="7" customFormat="1" ht="15" customHeight="1" x14ac:dyDescent="0.25">
      <c r="A9" s="137"/>
      <c r="B9" s="141" t="s">
        <v>41</v>
      </c>
      <c r="C9" s="142"/>
      <c r="D9" s="143"/>
      <c r="E9" s="76"/>
    </row>
    <row r="10" spans="1:5" s="7" customFormat="1" ht="15" customHeight="1" x14ac:dyDescent="0.25">
      <c r="A10" s="144"/>
      <c r="B10" s="145" t="s">
        <v>66</v>
      </c>
      <c r="C10" s="146"/>
      <c r="D10" s="147"/>
      <c r="E10" s="76"/>
    </row>
    <row r="11" spans="1:5" s="7" customFormat="1" ht="15" customHeight="1" x14ac:dyDescent="0.25">
      <c r="A11" s="148" t="s">
        <v>114</v>
      </c>
      <c r="B11" s="149"/>
      <c r="C11" s="20">
        <f>'Premiums QTD-7'!F12</f>
        <v>1226195</v>
      </c>
      <c r="D11" s="147"/>
      <c r="E11" s="76"/>
    </row>
    <row r="12" spans="1:5" s="7" customFormat="1" ht="15" customHeight="1" x14ac:dyDescent="0.25">
      <c r="A12" s="148"/>
      <c r="B12" s="149"/>
      <c r="C12" s="21"/>
      <c r="D12" s="147"/>
      <c r="E12" s="76"/>
    </row>
    <row r="13" spans="1:5" s="7" customFormat="1" ht="15" customHeight="1" x14ac:dyDescent="0.2">
      <c r="A13" s="150" t="s">
        <v>115</v>
      </c>
      <c r="B13" s="151">
        <f>'Premiums QTD-7'!F18</f>
        <v>2581895</v>
      </c>
      <c r="C13" s="152"/>
      <c r="D13" s="147"/>
      <c r="E13" s="76"/>
    </row>
    <row r="14" spans="1:5" s="7" customFormat="1" ht="15" customHeight="1" x14ac:dyDescent="0.2">
      <c r="A14" s="150" t="s">
        <v>116</v>
      </c>
      <c r="B14" s="153">
        <f>'Premiums QTD-7'!F24</f>
        <v>2631714</v>
      </c>
      <c r="C14" s="152"/>
      <c r="D14" s="147"/>
      <c r="E14" s="76"/>
    </row>
    <row r="15" spans="1:5" s="7" customFormat="1" ht="15" customHeight="1" x14ac:dyDescent="0.2">
      <c r="A15" s="150" t="s">
        <v>117</v>
      </c>
      <c r="B15" s="149"/>
      <c r="C15" s="154">
        <f>B14-B13</f>
        <v>49819</v>
      </c>
      <c r="D15" s="147"/>
      <c r="E15" s="76"/>
    </row>
    <row r="16" spans="1:5" s="7" customFormat="1" ht="15" customHeight="1" x14ac:dyDescent="0.25">
      <c r="A16" s="148" t="s">
        <v>118</v>
      </c>
      <c r="B16" s="149"/>
      <c r="C16" s="152"/>
      <c r="D16" s="155">
        <f>C11+C15</f>
        <v>1276014</v>
      </c>
      <c r="E16" s="76"/>
    </row>
    <row r="17" spans="1:5" s="7" customFormat="1" ht="15" customHeight="1" x14ac:dyDescent="0.2">
      <c r="A17" s="150" t="s">
        <v>119</v>
      </c>
      <c r="B17" s="149"/>
      <c r="C17" s="156">
        <f>'[2]Loss Expenses Paid QTD-15'!E30</f>
        <v>595892</v>
      </c>
      <c r="D17" s="147"/>
    </row>
    <row r="18" spans="1:5" s="7" customFormat="1" ht="15" customHeight="1" x14ac:dyDescent="0.2">
      <c r="A18" s="150" t="s">
        <v>120</v>
      </c>
      <c r="B18" s="149"/>
      <c r="C18" s="157">
        <f>-'[1]TB - Rounded'!H284</f>
        <v>10863</v>
      </c>
      <c r="D18" s="147"/>
    </row>
    <row r="19" spans="1:5" s="7" customFormat="1" ht="15" customHeight="1" x14ac:dyDescent="0.25">
      <c r="A19" s="148" t="s">
        <v>121</v>
      </c>
      <c r="B19" s="149"/>
      <c r="C19" s="156">
        <f>C17-C18</f>
        <v>585029</v>
      </c>
      <c r="D19" s="147"/>
      <c r="E19" s="76"/>
    </row>
    <row r="20" spans="1:5" s="7" customFormat="1" ht="15" customHeight="1" x14ac:dyDescent="0.2">
      <c r="A20" s="150" t="s">
        <v>122</v>
      </c>
      <c r="B20" s="151">
        <f>'Losses Incurred QTD-9'!F18+'Losses Incurred QTD-9'!F24</f>
        <v>711410</v>
      </c>
      <c r="C20" s="152" t="s">
        <v>66</v>
      </c>
      <c r="D20" s="147"/>
      <c r="E20" s="76"/>
    </row>
    <row r="21" spans="1:5" s="7" customFormat="1" ht="15" customHeight="1" x14ac:dyDescent="0.2">
      <c r="A21" s="150" t="s">
        <v>123</v>
      </c>
      <c r="B21" s="153">
        <f>'Losses Incurred QTD-9'!F31</f>
        <v>418483</v>
      </c>
      <c r="C21" s="152"/>
      <c r="D21" s="147"/>
      <c r="E21" s="76"/>
    </row>
    <row r="22" spans="1:5" s="7" customFormat="1" ht="15" customHeight="1" x14ac:dyDescent="0.2">
      <c r="A22" s="150" t="s">
        <v>124</v>
      </c>
      <c r="B22" s="158"/>
      <c r="C22" s="154">
        <f>B20-B21</f>
        <v>292927</v>
      </c>
      <c r="D22" s="147"/>
      <c r="E22" s="76"/>
    </row>
    <row r="23" spans="1:5" s="7" customFormat="1" ht="15" customHeight="1" x14ac:dyDescent="0.25">
      <c r="A23" s="148" t="s">
        <v>125</v>
      </c>
      <c r="B23" s="149"/>
      <c r="C23" s="152"/>
      <c r="D23" s="159">
        <f>C19+C22</f>
        <v>877956</v>
      </c>
      <c r="E23" s="152"/>
    </row>
    <row r="24" spans="1:5" s="7" customFormat="1" ht="15" customHeight="1" x14ac:dyDescent="0.25">
      <c r="A24" s="150" t="s">
        <v>126</v>
      </c>
      <c r="B24" s="149"/>
      <c r="C24" s="156">
        <f>'[2]Loss Expenses Paid QTD-15'!C30</f>
        <v>37237</v>
      </c>
      <c r="D24" s="147"/>
      <c r="E24" s="160"/>
    </row>
    <row r="25" spans="1:5" s="7" customFormat="1" ht="15" customHeight="1" x14ac:dyDescent="0.25">
      <c r="A25" s="150" t="s">
        <v>127</v>
      </c>
      <c r="B25" s="149"/>
      <c r="C25" s="154">
        <f>'[2]Loss Expenses Paid QTD-15'!I30</f>
        <v>13170</v>
      </c>
      <c r="D25" s="147"/>
      <c r="E25" s="160"/>
    </row>
    <row r="26" spans="1:5" s="7" customFormat="1" ht="15" customHeight="1" x14ac:dyDescent="0.25">
      <c r="A26" s="148" t="s">
        <v>128</v>
      </c>
      <c r="B26" s="149"/>
      <c r="C26" s="161">
        <f>C24+C25</f>
        <v>50407</v>
      </c>
      <c r="D26" s="147"/>
      <c r="E26" s="152"/>
    </row>
    <row r="27" spans="1:5" s="7" customFormat="1" ht="15" customHeight="1" x14ac:dyDescent="0.25">
      <c r="A27" s="150" t="s">
        <v>129</v>
      </c>
      <c r="B27" s="151">
        <f>'Loss Expenses QTD-11'!F18</f>
        <v>206444</v>
      </c>
      <c r="C27" s="152"/>
      <c r="D27" s="147"/>
      <c r="E27" s="160"/>
    </row>
    <row r="28" spans="1:5" s="7" customFormat="1" ht="15" customHeight="1" x14ac:dyDescent="0.2">
      <c r="A28" s="150" t="s">
        <v>130</v>
      </c>
      <c r="B28" s="153">
        <f>'Loss Expenses QTD-11'!F24</f>
        <v>143127</v>
      </c>
      <c r="C28" s="152"/>
      <c r="D28" s="147"/>
      <c r="E28" s="152"/>
    </row>
    <row r="29" spans="1:5" s="7" customFormat="1" ht="15" customHeight="1" x14ac:dyDescent="0.25">
      <c r="A29" s="150" t="s">
        <v>131</v>
      </c>
      <c r="B29" s="149"/>
      <c r="C29" s="154">
        <f>B27-B28</f>
        <v>63317</v>
      </c>
      <c r="D29" s="147"/>
      <c r="E29" s="160"/>
    </row>
    <row r="30" spans="1:5" s="7" customFormat="1" ht="15" customHeight="1" x14ac:dyDescent="0.25">
      <c r="A30" s="148" t="s">
        <v>132</v>
      </c>
      <c r="B30" s="149"/>
      <c r="C30" s="152"/>
      <c r="D30" s="162">
        <f>C26+C29</f>
        <v>113724</v>
      </c>
      <c r="E30" s="152"/>
    </row>
    <row r="31" spans="1:5" s="7" customFormat="1" ht="15" customHeight="1" x14ac:dyDescent="0.25">
      <c r="A31" s="148" t="s">
        <v>133</v>
      </c>
      <c r="B31" s="149"/>
      <c r="C31" s="152"/>
      <c r="D31" s="163">
        <f>D23+D30</f>
        <v>991680</v>
      </c>
      <c r="E31" s="152"/>
    </row>
    <row r="32" spans="1:5" s="7" customFormat="1" ht="15" customHeight="1" x14ac:dyDescent="0.25">
      <c r="A32" s="150" t="s">
        <v>134</v>
      </c>
      <c r="B32" s="149"/>
      <c r="C32" s="161">
        <v>-1050</v>
      </c>
      <c r="D32" s="147"/>
      <c r="E32" s="160"/>
    </row>
    <row r="33" spans="1:9" s="7" customFormat="1" ht="15" customHeight="1" x14ac:dyDescent="0.2">
      <c r="A33" s="150" t="s">
        <v>135</v>
      </c>
      <c r="B33" s="151">
        <f>'Earned Incurred YTD-6'!B33</f>
        <v>102161</v>
      </c>
      <c r="C33" s="152"/>
      <c r="D33" s="147"/>
      <c r="E33" s="76"/>
    </row>
    <row r="34" spans="1:9" s="7" customFormat="1" ht="15" customHeight="1" x14ac:dyDescent="0.2">
      <c r="A34" s="150" t="s">
        <v>136</v>
      </c>
      <c r="B34" s="153">
        <v>93692</v>
      </c>
      <c r="C34" s="152"/>
      <c r="D34" s="147"/>
      <c r="E34" s="76"/>
    </row>
    <row r="35" spans="1:9" s="7" customFormat="1" ht="15" customHeight="1" x14ac:dyDescent="0.2">
      <c r="A35" s="150" t="s">
        <v>137</v>
      </c>
      <c r="B35" s="149"/>
      <c r="C35" s="154">
        <f>B33-B34</f>
        <v>8469</v>
      </c>
      <c r="D35" s="147"/>
      <c r="E35" s="76"/>
    </row>
    <row r="36" spans="1:9" s="7" customFormat="1" ht="15" customHeight="1" x14ac:dyDescent="0.25">
      <c r="A36" s="148" t="s">
        <v>138</v>
      </c>
      <c r="B36" s="149"/>
      <c r="C36" s="152" t="s">
        <v>66</v>
      </c>
      <c r="D36" s="164">
        <f>C32+C35</f>
        <v>7419</v>
      </c>
      <c r="E36" s="76"/>
      <c r="F36" s="34"/>
      <c r="I36" s="7" t="s">
        <v>66</v>
      </c>
    </row>
    <row r="37" spans="1:9" s="7" customFormat="1" ht="15" customHeight="1" x14ac:dyDescent="0.2">
      <c r="A37" s="150" t="s">
        <v>139</v>
      </c>
      <c r="B37" s="149"/>
      <c r="C37" s="156">
        <f>'[1]TB - Rounded'!H375</f>
        <v>96678</v>
      </c>
      <c r="D37" s="147"/>
      <c r="E37" s="76"/>
    </row>
    <row r="38" spans="1:9" s="7" customFormat="1" ht="15" customHeight="1" x14ac:dyDescent="0.25">
      <c r="A38" s="150" t="s">
        <v>140</v>
      </c>
      <c r="B38" s="149"/>
      <c r="C38" s="156">
        <f>'[1]TB - Rounded'!H385</f>
        <v>8494</v>
      </c>
      <c r="D38" s="147"/>
      <c r="E38" s="165"/>
    </row>
    <row r="39" spans="1:9" s="7" customFormat="1" ht="15" customHeight="1" x14ac:dyDescent="0.25">
      <c r="A39" s="150" t="s">
        <v>141</v>
      </c>
      <c r="B39" s="149"/>
      <c r="C39" s="154">
        <f>'[1]TB - Rounded'!H592-C43-2</f>
        <v>155699</v>
      </c>
      <c r="D39" s="147"/>
      <c r="E39" s="165"/>
      <c r="F39" s="76"/>
    </row>
    <row r="40" spans="1:9" s="7" customFormat="1" ht="15" customHeight="1" x14ac:dyDescent="0.25">
      <c r="A40" s="148" t="s">
        <v>142</v>
      </c>
      <c r="B40" s="149"/>
      <c r="C40" s="161">
        <f>SUM(C37:C39)</f>
        <v>260871</v>
      </c>
      <c r="D40" s="147"/>
      <c r="E40" s="165"/>
      <c r="F40" s="76"/>
    </row>
    <row r="41" spans="1:9" s="7" customFormat="1" ht="15" customHeight="1" x14ac:dyDescent="0.25">
      <c r="A41" s="150" t="s">
        <v>135</v>
      </c>
      <c r="B41" s="151">
        <f>'Earned Incurred YTD-6'!B41</f>
        <v>131083</v>
      </c>
      <c r="C41" s="152"/>
      <c r="D41" s="147"/>
      <c r="E41" s="165"/>
    </row>
    <row r="42" spans="1:9" s="7" customFormat="1" ht="15" customHeight="1" x14ac:dyDescent="0.2">
      <c r="A42" s="150" t="s">
        <v>136</v>
      </c>
      <c r="B42" s="153">
        <v>76937</v>
      </c>
      <c r="C42" s="152" t="s">
        <v>66</v>
      </c>
      <c r="D42" s="147"/>
      <c r="E42" s="76"/>
    </row>
    <row r="43" spans="1:9" s="7" customFormat="1" ht="15" customHeight="1" x14ac:dyDescent="0.2">
      <c r="A43" s="150" t="s">
        <v>143</v>
      </c>
      <c r="B43" s="149"/>
      <c r="C43" s="154">
        <f>+B41-B42</f>
        <v>54146</v>
      </c>
      <c r="D43" s="147"/>
      <c r="E43" s="76"/>
    </row>
    <row r="44" spans="1:9" s="7" customFormat="1" ht="15" customHeight="1" x14ac:dyDescent="0.25">
      <c r="A44" s="148" t="s">
        <v>144</v>
      </c>
      <c r="B44" s="149"/>
      <c r="C44" s="152"/>
      <c r="D44" s="162">
        <f>SUM(C40:C43)</f>
        <v>315017</v>
      </c>
      <c r="E44" s="76"/>
      <c r="F44" s="76"/>
    </row>
    <row r="45" spans="1:9" s="7" customFormat="1" ht="15" customHeight="1" x14ac:dyDescent="0.25">
      <c r="A45" s="148" t="s">
        <v>145</v>
      </c>
      <c r="B45" s="149"/>
      <c r="C45" s="152"/>
      <c r="D45" s="162">
        <f>SUM(D36:D44)</f>
        <v>322436</v>
      </c>
      <c r="E45" s="76"/>
      <c r="F45" s="166"/>
    </row>
    <row r="46" spans="1:9" s="7" customFormat="1" ht="15" customHeight="1" x14ac:dyDescent="0.25">
      <c r="A46" s="148" t="s">
        <v>146</v>
      </c>
      <c r="B46" s="149"/>
      <c r="C46" s="152"/>
      <c r="D46" s="167">
        <f>+D31+D45</f>
        <v>1314116</v>
      </c>
      <c r="E46" s="76"/>
      <c r="F46" s="166"/>
    </row>
    <row r="47" spans="1:9" s="7" customFormat="1" ht="15" customHeight="1" x14ac:dyDescent="0.25">
      <c r="A47" s="148" t="s">
        <v>147</v>
      </c>
      <c r="B47" s="149"/>
      <c r="C47" s="152"/>
      <c r="D47" s="163">
        <f>D16-D31-D45</f>
        <v>-38102</v>
      </c>
      <c r="E47" s="168"/>
      <c r="F47" s="76"/>
    </row>
    <row r="48" spans="1:9" s="7" customFormat="1" ht="15" customHeight="1" x14ac:dyDescent="0.2">
      <c r="A48" s="150" t="s">
        <v>148</v>
      </c>
      <c r="B48" s="149"/>
      <c r="C48" s="156">
        <f>-'[1]TB - Rounded'!H251-C51</f>
        <v>42586</v>
      </c>
      <c r="D48" s="147"/>
    </row>
    <row r="49" spans="1:6" s="7" customFormat="1" ht="15" customHeight="1" x14ac:dyDescent="0.2">
      <c r="A49" s="150" t="s">
        <v>149</v>
      </c>
      <c r="B49" s="151">
        <f>'Earned Incurred YTD-6'!B49</f>
        <v>51080</v>
      </c>
      <c r="C49" s="152"/>
      <c r="D49" s="147"/>
      <c r="E49" s="76"/>
    </row>
    <row r="50" spans="1:6" s="7" customFormat="1" ht="15" customHeight="1" x14ac:dyDescent="0.2">
      <c r="A50" s="150" t="s">
        <v>150</v>
      </c>
      <c r="B50" s="153">
        <v>46128</v>
      </c>
      <c r="C50" s="152"/>
      <c r="D50" s="147"/>
      <c r="E50" s="76"/>
    </row>
    <row r="51" spans="1:6" s="7" customFormat="1" ht="15" customHeight="1" x14ac:dyDescent="0.2">
      <c r="A51" s="150" t="s">
        <v>151</v>
      </c>
      <c r="B51" s="149"/>
      <c r="C51" s="154">
        <f>B49-B50</f>
        <v>4952</v>
      </c>
      <c r="D51" s="147"/>
      <c r="E51" s="76"/>
    </row>
    <row r="52" spans="1:6" s="7" customFormat="1" ht="15" customHeight="1" x14ac:dyDescent="0.25">
      <c r="A52" s="148" t="s">
        <v>152</v>
      </c>
      <c r="B52" s="149"/>
      <c r="C52" s="152"/>
      <c r="D52" s="169">
        <f>C48+C51</f>
        <v>47538</v>
      </c>
      <c r="E52" s="76"/>
    </row>
    <row r="53" spans="1:6" s="7" customFormat="1" ht="15" customHeight="1" x14ac:dyDescent="0.2">
      <c r="A53" s="150" t="s">
        <v>153</v>
      </c>
      <c r="B53" s="149"/>
      <c r="C53" s="152"/>
      <c r="D53" s="162">
        <f>-'[1]TB - Rounded'!H258</f>
        <v>2172</v>
      </c>
      <c r="E53" s="76"/>
    </row>
    <row r="54" spans="1:6" s="7" customFormat="1" ht="15" customHeight="1" x14ac:dyDescent="0.25">
      <c r="A54" s="148" t="s">
        <v>154</v>
      </c>
      <c r="B54" s="149"/>
      <c r="C54" s="152"/>
      <c r="D54" s="169">
        <f>SUM(D52:D53)</f>
        <v>49710</v>
      </c>
      <c r="E54" s="76"/>
    </row>
    <row r="55" spans="1:6" s="7" customFormat="1" ht="15" customHeight="1" x14ac:dyDescent="0.2">
      <c r="A55" s="170" t="s">
        <v>155</v>
      </c>
      <c r="B55" s="149"/>
      <c r="C55" s="152"/>
      <c r="D55" s="169">
        <f>-'[1]TB - Rounded'!H262</f>
        <v>2100</v>
      </c>
      <c r="E55" s="76"/>
    </row>
    <row r="56" spans="1:6" s="7" customFormat="1" ht="15" customHeight="1" x14ac:dyDescent="0.25">
      <c r="A56" s="171" t="s">
        <v>156</v>
      </c>
      <c r="B56" s="172"/>
      <c r="C56" s="173"/>
      <c r="D56" s="167">
        <f>D47+D54+D55</f>
        <v>13708</v>
      </c>
      <c r="E56" s="168"/>
      <c r="F56" s="34"/>
    </row>
    <row r="57" spans="1:6" s="7" customFormat="1" ht="15" customHeight="1" x14ac:dyDescent="0.2">
      <c r="A57" s="97"/>
      <c r="B57" s="152"/>
      <c r="C57" s="152"/>
      <c r="D57" s="152"/>
      <c r="E57" s="152"/>
    </row>
    <row r="58" spans="1:6" s="7" customFormat="1" ht="15" customHeight="1" x14ac:dyDescent="0.2">
      <c r="A58" s="97"/>
      <c r="B58" s="152"/>
      <c r="C58" s="152"/>
      <c r="D58" s="152"/>
      <c r="E58" s="152"/>
    </row>
    <row r="59" spans="1:6" s="7" customFormat="1" ht="15" customHeight="1" x14ac:dyDescent="0.2">
      <c r="A59" s="97"/>
      <c r="B59" s="152"/>
      <c r="C59" s="152"/>
      <c r="D59" s="152"/>
      <c r="E59" s="76"/>
    </row>
    <row r="60" spans="1:6" s="7" customFormat="1" ht="15" customHeight="1" x14ac:dyDescent="0.2">
      <c r="A60" s="97"/>
      <c r="B60" s="152"/>
      <c r="C60" s="152"/>
      <c r="D60" s="152"/>
      <c r="E60" s="76"/>
    </row>
    <row r="61" spans="1:6" s="7" customFormat="1" ht="15" customHeight="1" x14ac:dyDescent="0.2">
      <c r="A61" s="97"/>
      <c r="B61" s="152"/>
      <c r="C61" s="152"/>
      <c r="D61" s="152"/>
      <c r="E61" s="76"/>
    </row>
    <row r="62" spans="1:6" s="7" customFormat="1" ht="15" customHeight="1" x14ac:dyDescent="0.2">
      <c r="A62" s="97"/>
      <c r="B62" s="152"/>
      <c r="C62" s="152"/>
      <c r="D62" s="152"/>
      <c r="E62" s="76"/>
    </row>
    <row r="63" spans="1:6" s="7" customFormat="1" ht="15" customHeight="1" x14ac:dyDescent="0.2">
      <c r="A63" s="97"/>
      <c r="B63" s="152"/>
      <c r="C63" s="152"/>
      <c r="D63" s="152"/>
      <c r="E63" s="76"/>
    </row>
    <row r="64" spans="1:6" s="7" customFormat="1" ht="15" customHeight="1" x14ac:dyDescent="0.2">
      <c r="A64" s="97"/>
      <c r="B64" s="174"/>
      <c r="C64" s="152"/>
      <c r="D64" s="152"/>
      <c r="E64" s="76"/>
    </row>
    <row r="65" spans="1:5" s="7" customFormat="1" ht="15" customHeight="1" x14ac:dyDescent="0.2">
      <c r="A65" s="97"/>
      <c r="B65" s="174"/>
      <c r="C65" s="152"/>
      <c r="D65" s="152"/>
      <c r="E65" s="76"/>
    </row>
    <row r="66" spans="1:5" s="7" customFormat="1" ht="15" customHeight="1" x14ac:dyDescent="0.2">
      <c r="A66" s="97"/>
      <c r="B66" s="174"/>
      <c r="C66" s="152"/>
      <c r="D66" s="152"/>
      <c r="E66" s="76"/>
    </row>
    <row r="67" spans="1:5" s="7" customFormat="1" ht="15" customHeight="1" x14ac:dyDescent="0.25">
      <c r="A67" s="97"/>
      <c r="B67" s="174"/>
      <c r="C67" s="160"/>
      <c r="D67" s="152"/>
      <c r="E67" s="76"/>
    </row>
    <row r="68" spans="1:5" s="7" customFormat="1" ht="15" customHeight="1" x14ac:dyDescent="0.2">
      <c r="A68" s="97"/>
      <c r="B68" s="174"/>
      <c r="C68" s="152"/>
      <c r="D68" s="152"/>
      <c r="E68" s="76"/>
    </row>
    <row r="69" spans="1:5" s="7" customFormat="1" ht="15" customHeight="1" x14ac:dyDescent="0.2">
      <c r="B69" s="174"/>
      <c r="C69" s="152"/>
      <c r="D69" s="152"/>
      <c r="E69" s="76"/>
    </row>
    <row r="70" spans="1:5" s="7" customFormat="1" ht="15" customHeight="1" x14ac:dyDescent="0.2">
      <c r="A70" s="97"/>
      <c r="B70" s="174"/>
      <c r="C70" s="152"/>
      <c r="D70" s="152"/>
      <c r="E70" s="76"/>
    </row>
    <row r="71" spans="1:5" s="7" customFormat="1" ht="15" customHeight="1" x14ac:dyDescent="0.2">
      <c r="A71" s="97"/>
      <c r="B71" s="174"/>
      <c r="C71" s="152"/>
      <c r="D71" s="152"/>
      <c r="E71" s="76"/>
    </row>
    <row r="72" spans="1:5" s="7" customFormat="1" ht="15" customHeight="1" x14ac:dyDescent="0.2">
      <c r="A72" s="97"/>
      <c r="B72" s="76"/>
      <c r="C72" s="152"/>
      <c r="D72" s="152"/>
      <c r="E72" s="76"/>
    </row>
    <row r="73" spans="1:5" s="7" customFormat="1" ht="15" customHeight="1" x14ac:dyDescent="0.25">
      <c r="A73" s="97"/>
      <c r="B73" s="152"/>
      <c r="C73" s="160"/>
      <c r="D73" s="152"/>
      <c r="E73" s="76"/>
    </row>
    <row r="74" spans="1:5" s="7" customFormat="1" ht="15" customHeight="1" x14ac:dyDescent="0.2">
      <c r="A74" s="97"/>
      <c r="B74" s="152"/>
      <c r="C74" s="152"/>
      <c r="D74" s="152"/>
      <c r="E74" s="76"/>
    </row>
    <row r="75" spans="1:5" s="7" customFormat="1" ht="15" customHeight="1" x14ac:dyDescent="0.2">
      <c r="A75" s="97"/>
      <c r="B75" s="152"/>
      <c r="C75" s="152"/>
      <c r="D75" s="152"/>
      <c r="E75" s="76"/>
    </row>
    <row r="76" spans="1:5" s="7" customFormat="1" ht="15" customHeight="1" x14ac:dyDescent="0.2">
      <c r="A76" s="97"/>
      <c r="B76" s="152"/>
      <c r="C76" s="152"/>
      <c r="D76" s="152"/>
      <c r="E76" s="76"/>
    </row>
    <row r="77" spans="1:5" s="7" customFormat="1" ht="15" customHeight="1" x14ac:dyDescent="0.2">
      <c r="A77" s="97"/>
      <c r="B77" s="152"/>
      <c r="C77" s="152"/>
      <c r="D77" s="152"/>
      <c r="E77" s="76"/>
    </row>
    <row r="78" spans="1:5" s="7" customFormat="1" ht="15" customHeight="1" x14ac:dyDescent="0.2">
      <c r="A78" s="97"/>
      <c r="B78" s="152"/>
      <c r="C78" s="152"/>
      <c r="D78" s="152"/>
      <c r="E78" s="76"/>
    </row>
    <row r="79" spans="1:5" s="7" customFormat="1" ht="15" customHeight="1" x14ac:dyDescent="0.2">
      <c r="A79" s="97"/>
      <c r="B79" s="152"/>
      <c r="C79" s="152"/>
      <c r="D79" s="152"/>
      <c r="E79" s="76"/>
    </row>
    <row r="80" spans="1:5" s="7" customFormat="1" ht="15" customHeight="1" x14ac:dyDescent="0.2">
      <c r="A80" s="97"/>
      <c r="B80" s="152"/>
      <c r="C80" s="152"/>
      <c r="D80" s="152"/>
      <c r="E80" s="76"/>
    </row>
    <row r="81" spans="1:5" s="7" customFormat="1" ht="15" customHeight="1" x14ac:dyDescent="0.2">
      <c r="A81" s="97"/>
      <c r="B81" s="152"/>
      <c r="C81" s="152"/>
      <c r="D81" s="152"/>
      <c r="E81" s="76"/>
    </row>
    <row r="82" spans="1:5" s="7" customFormat="1" ht="15" customHeight="1" x14ac:dyDescent="0.2">
      <c r="A82" s="97"/>
      <c r="B82" s="152"/>
      <c r="C82" s="152"/>
      <c r="D82" s="152"/>
      <c r="E82" s="76"/>
    </row>
    <row r="83" spans="1:5" s="7" customFormat="1" ht="15" customHeight="1" x14ac:dyDescent="0.2">
      <c r="A83" s="97"/>
      <c r="B83" s="152"/>
      <c r="C83" s="152"/>
      <c r="D83" s="152"/>
      <c r="E83" s="76"/>
    </row>
    <row r="84" spans="1:5" s="7" customFormat="1" ht="15" customHeight="1" x14ac:dyDescent="0.2">
      <c r="A84" s="97"/>
      <c r="B84" s="152"/>
      <c r="C84" s="152"/>
      <c r="D84" s="152"/>
      <c r="E84" s="76"/>
    </row>
    <row r="85" spans="1:5" s="7" customFormat="1" ht="15" customHeight="1" x14ac:dyDescent="0.2">
      <c r="A85" s="97"/>
      <c r="B85" s="152"/>
      <c r="C85" s="152"/>
      <c r="D85" s="152"/>
      <c r="E85" s="76"/>
    </row>
    <row r="86" spans="1:5" s="7" customFormat="1" ht="15" customHeight="1" x14ac:dyDescent="0.2">
      <c r="A86" s="97"/>
      <c r="B86" s="152"/>
      <c r="C86" s="152"/>
      <c r="D86" s="152"/>
      <c r="E86" s="76"/>
    </row>
    <row r="87" spans="1:5" s="7" customFormat="1" ht="15" customHeight="1" x14ac:dyDescent="0.2">
      <c r="A87" s="97"/>
      <c r="B87" s="152"/>
      <c r="C87" s="152"/>
      <c r="D87" s="152"/>
      <c r="E87" s="76"/>
    </row>
    <row r="88" spans="1:5" s="7" customFormat="1" ht="15" customHeight="1" x14ac:dyDescent="0.2">
      <c r="A88" s="97"/>
      <c r="B88" s="152"/>
      <c r="C88" s="152"/>
      <c r="D88" s="152"/>
      <c r="E88" s="76"/>
    </row>
    <row r="89" spans="1:5" s="7" customFormat="1" ht="15" customHeight="1" x14ac:dyDescent="0.2">
      <c r="A89" s="97"/>
      <c r="B89" s="152"/>
      <c r="C89" s="76"/>
      <c r="D89" s="76"/>
      <c r="E89" s="76"/>
    </row>
    <row r="90" spans="1:5" s="7" customFormat="1" ht="15" customHeight="1" x14ac:dyDescent="0.2">
      <c r="A90" s="97"/>
      <c r="B90" s="152"/>
      <c r="C90" s="76"/>
      <c r="D90" s="76"/>
      <c r="E90" s="76"/>
    </row>
    <row r="91" spans="1:5" s="7" customFormat="1" ht="15" customHeight="1" x14ac:dyDescent="0.2">
      <c r="A91" s="97"/>
      <c r="B91" s="152"/>
      <c r="C91" s="76"/>
      <c r="D91" s="76"/>
      <c r="E91" s="76"/>
    </row>
    <row r="92" spans="1:5" s="7" customFormat="1" ht="15" customHeight="1" x14ac:dyDescent="0.2">
      <c r="A92" s="97"/>
      <c r="B92" s="76"/>
      <c r="C92" s="76"/>
      <c r="D92" s="76"/>
      <c r="E92" s="76"/>
    </row>
    <row r="93" spans="1:5" s="7" customFormat="1" ht="15" customHeight="1" x14ac:dyDescent="0.2">
      <c r="A93" s="97"/>
      <c r="B93" s="76"/>
      <c r="C93" s="76"/>
      <c r="D93" s="76"/>
      <c r="E93" s="76"/>
    </row>
    <row r="94" spans="1:5" s="7" customFormat="1" ht="15" customHeight="1" x14ac:dyDescent="0.2">
      <c r="A94" s="97"/>
      <c r="B94" s="76"/>
      <c r="C94" s="76"/>
      <c r="D94" s="76"/>
      <c r="E94" s="76"/>
    </row>
    <row r="95" spans="1:5" s="7" customFormat="1" ht="15" customHeight="1" x14ac:dyDescent="0.2">
      <c r="A95" s="97"/>
      <c r="B95" s="76"/>
      <c r="C95" s="76"/>
      <c r="D95" s="76"/>
      <c r="E95" s="76"/>
    </row>
    <row r="96" spans="1:5" s="7" customFormat="1" ht="15" customHeight="1" x14ac:dyDescent="0.2">
      <c r="A96" s="97"/>
      <c r="B96" s="76"/>
      <c r="C96" s="76"/>
      <c r="D96" s="76"/>
      <c r="E96" s="76"/>
    </row>
    <row r="97" spans="1:5" s="7" customFormat="1" ht="15" customHeight="1" x14ac:dyDescent="0.2">
      <c r="A97" s="97"/>
      <c r="B97" s="76"/>
      <c r="C97" s="76"/>
      <c r="D97" s="76"/>
      <c r="E97" s="76"/>
    </row>
    <row r="98" spans="1:5" s="7" customFormat="1" ht="15" customHeight="1" x14ac:dyDescent="0.2">
      <c r="A98" s="97"/>
      <c r="B98" s="76"/>
      <c r="C98" s="76"/>
      <c r="D98" s="76"/>
      <c r="E98" s="76"/>
    </row>
    <row r="99" spans="1:5" s="7" customFormat="1" ht="15" customHeight="1" x14ac:dyDescent="0.2">
      <c r="A99" s="97"/>
      <c r="B99" s="76"/>
      <c r="C99" s="76"/>
      <c r="D99" s="76"/>
      <c r="E99" s="76"/>
    </row>
    <row r="100" spans="1:5" s="7" customFormat="1" ht="15" customHeight="1" x14ac:dyDescent="0.2">
      <c r="A100" s="97"/>
      <c r="B100" s="76"/>
      <c r="C100" s="76"/>
      <c r="D100" s="76"/>
      <c r="E100" s="76"/>
    </row>
    <row r="101" spans="1:5" s="7" customFormat="1" ht="15" customHeight="1" x14ac:dyDescent="0.2">
      <c r="A101" s="97"/>
      <c r="B101" s="76"/>
      <c r="C101" s="76"/>
      <c r="D101" s="76"/>
      <c r="E101" s="76"/>
    </row>
    <row r="102" spans="1:5" s="7" customFormat="1" ht="15" customHeight="1" x14ac:dyDescent="0.2">
      <c r="A102" s="97"/>
      <c r="B102" s="76"/>
      <c r="C102" s="76"/>
      <c r="D102" s="76"/>
      <c r="E102" s="76"/>
    </row>
    <row r="103" spans="1:5" s="7" customFormat="1" ht="15" customHeight="1" x14ac:dyDescent="0.2">
      <c r="A103" s="97"/>
      <c r="B103" s="76"/>
      <c r="C103" s="76"/>
      <c r="D103" s="76"/>
      <c r="E103" s="76"/>
    </row>
    <row r="104" spans="1:5" s="7" customFormat="1" ht="15" customHeight="1" x14ac:dyDescent="0.2">
      <c r="A104" s="97"/>
      <c r="B104" s="76"/>
      <c r="C104" s="76"/>
      <c r="D104" s="76"/>
      <c r="E104" s="76"/>
    </row>
    <row r="105" spans="1:5" s="7" customFormat="1" ht="15" customHeight="1" x14ac:dyDescent="0.2">
      <c r="A105" s="97"/>
      <c r="B105" s="76"/>
      <c r="C105" s="76"/>
      <c r="D105" s="76"/>
      <c r="E105" s="76"/>
    </row>
    <row r="106" spans="1:5" s="7" customFormat="1" ht="15" customHeight="1" x14ac:dyDescent="0.2">
      <c r="A106" s="97"/>
      <c r="B106" s="76"/>
      <c r="C106" s="76"/>
      <c r="D106" s="76"/>
      <c r="E106" s="76"/>
    </row>
    <row r="107" spans="1:5" s="7" customFormat="1" ht="15" customHeight="1" x14ac:dyDescent="0.2">
      <c r="A107" s="97"/>
      <c r="B107" s="76"/>
      <c r="C107" s="76"/>
      <c r="D107" s="76"/>
      <c r="E107" s="76"/>
    </row>
    <row r="108" spans="1:5" s="7" customFormat="1" ht="15" customHeight="1" x14ac:dyDescent="0.2">
      <c r="A108" s="97"/>
      <c r="B108" s="76"/>
      <c r="C108" s="76"/>
      <c r="D108" s="76"/>
      <c r="E108" s="76"/>
    </row>
    <row r="109" spans="1:5" s="7" customFormat="1" ht="15" customHeight="1" x14ac:dyDescent="0.2">
      <c r="A109" s="97"/>
      <c r="B109" s="76"/>
      <c r="C109" s="76"/>
      <c r="D109" s="76"/>
      <c r="E109" s="76"/>
    </row>
    <row r="110" spans="1:5" s="7" customFormat="1" ht="15" customHeight="1" x14ac:dyDescent="0.2">
      <c r="A110" s="97"/>
      <c r="B110" s="76"/>
      <c r="C110" s="76"/>
      <c r="D110" s="76"/>
      <c r="E110" s="76"/>
    </row>
    <row r="111" spans="1:5" s="7" customFormat="1" ht="15" customHeight="1" x14ac:dyDescent="0.2">
      <c r="A111" s="97"/>
      <c r="B111" s="76"/>
      <c r="C111" s="76"/>
      <c r="D111" s="76"/>
      <c r="E111" s="76"/>
    </row>
    <row r="112" spans="1:5" s="7" customFormat="1" ht="15" customHeight="1" x14ac:dyDescent="0.2">
      <c r="A112" s="97"/>
      <c r="B112" s="76"/>
      <c r="C112" s="76"/>
      <c r="D112" s="76"/>
      <c r="E112" s="76"/>
    </row>
    <row r="113" spans="1:5" s="7" customFormat="1" ht="15" customHeight="1" x14ac:dyDescent="0.2">
      <c r="A113" s="97"/>
      <c r="B113" s="76"/>
      <c r="C113" s="76"/>
      <c r="D113" s="76"/>
      <c r="E113" s="76"/>
    </row>
    <row r="114" spans="1:5" s="7" customFormat="1" ht="15" customHeight="1" x14ac:dyDescent="0.2">
      <c r="A114" s="97"/>
      <c r="B114" s="76"/>
      <c r="C114" s="76"/>
      <c r="D114" s="76"/>
      <c r="E114" s="76"/>
    </row>
    <row r="115" spans="1:5" s="7" customFormat="1" ht="15" customHeight="1" x14ac:dyDescent="0.2">
      <c r="A115" s="97"/>
      <c r="B115" s="76"/>
      <c r="C115" s="76"/>
      <c r="D115" s="76"/>
      <c r="E115" s="76"/>
    </row>
    <row r="116" spans="1:5" s="7" customFormat="1" ht="15" customHeight="1" x14ac:dyDescent="0.2">
      <c r="A116" s="97"/>
      <c r="B116" s="76"/>
      <c r="C116" s="76"/>
      <c r="D116" s="76"/>
      <c r="E116" s="76"/>
    </row>
    <row r="117" spans="1:5" s="7" customFormat="1" ht="15" customHeight="1" x14ac:dyDescent="0.2">
      <c r="A117" s="97"/>
      <c r="B117" s="76"/>
      <c r="C117" s="76"/>
      <c r="D117" s="76"/>
      <c r="E117" s="76"/>
    </row>
    <row r="118" spans="1:5" s="7" customFormat="1" ht="15" customHeight="1" x14ac:dyDescent="0.2">
      <c r="A118" s="97"/>
      <c r="B118" s="76"/>
      <c r="C118" s="76"/>
      <c r="D118" s="76"/>
      <c r="E118" s="76"/>
    </row>
    <row r="119" spans="1:5" s="7" customFormat="1" ht="15" customHeight="1" x14ac:dyDescent="0.2">
      <c r="A119" s="97"/>
      <c r="B119" s="76"/>
      <c r="C119" s="76"/>
      <c r="D119" s="76"/>
      <c r="E119" s="76"/>
    </row>
    <row r="120" spans="1:5" s="7" customFormat="1" ht="15" customHeight="1" x14ac:dyDescent="0.2">
      <c r="A120" s="97"/>
      <c r="B120" s="76"/>
      <c r="C120" s="76"/>
      <c r="D120" s="76"/>
      <c r="E120" s="76"/>
    </row>
    <row r="121" spans="1:5" s="7" customFormat="1" ht="15" customHeight="1" x14ac:dyDescent="0.2">
      <c r="A121" s="175"/>
      <c r="B121" s="76"/>
      <c r="C121" s="76"/>
      <c r="D121" s="76"/>
      <c r="E121" s="76"/>
    </row>
    <row r="122" spans="1:5" s="7" customFormat="1" ht="15" customHeight="1" x14ac:dyDescent="0.2">
      <c r="A122" s="175"/>
      <c r="B122" s="76"/>
      <c r="C122" s="76"/>
      <c r="D122" s="76"/>
      <c r="E122" s="76"/>
    </row>
    <row r="123" spans="1:5" s="7" customFormat="1" ht="15" customHeight="1" x14ac:dyDescent="0.2">
      <c r="A123" s="175"/>
      <c r="B123" s="76"/>
      <c r="C123" s="76"/>
      <c r="D123" s="76"/>
      <c r="E123" s="76"/>
    </row>
    <row r="124" spans="1:5" s="7" customFormat="1" ht="15" customHeight="1" x14ac:dyDescent="0.2">
      <c r="A124" s="175"/>
      <c r="B124" s="76"/>
      <c r="C124" s="76"/>
      <c r="D124" s="76"/>
      <c r="E124" s="76"/>
    </row>
    <row r="125" spans="1:5" s="7" customFormat="1" ht="15" customHeight="1" x14ac:dyDescent="0.2">
      <c r="A125" s="175"/>
      <c r="B125" s="76"/>
      <c r="C125" s="76"/>
      <c r="D125" s="76"/>
      <c r="E125" s="76"/>
    </row>
    <row r="126" spans="1:5" s="7" customFormat="1" ht="15" customHeight="1" x14ac:dyDescent="0.2">
      <c r="A126" s="175"/>
      <c r="B126" s="76"/>
      <c r="C126" s="76"/>
      <c r="D126" s="76"/>
      <c r="E126" s="76"/>
    </row>
    <row r="127" spans="1:5" s="7" customFormat="1" ht="15" customHeight="1" x14ac:dyDescent="0.2">
      <c r="A127" s="175"/>
      <c r="B127" s="76"/>
      <c r="C127" s="76"/>
      <c r="D127" s="76"/>
      <c r="E127" s="76"/>
    </row>
    <row r="128" spans="1:5" ht="15" customHeight="1" x14ac:dyDescent="0.2">
      <c r="A128" s="176"/>
    </row>
    <row r="129" spans="1:1" s="46" customFormat="1" ht="15" customHeight="1" x14ac:dyDescent="0.2">
      <c r="A129" s="176"/>
    </row>
    <row r="130" spans="1:1" s="46" customFormat="1" ht="15" customHeight="1" x14ac:dyDescent="0.2">
      <c r="A130" s="176"/>
    </row>
    <row r="131" spans="1:1" s="46" customFormat="1" ht="15" customHeight="1" x14ac:dyDescent="0.2">
      <c r="A131" s="176"/>
    </row>
    <row r="132" spans="1:1" s="46" customFormat="1" ht="15" customHeight="1" x14ac:dyDescent="0.2">
      <c r="A132" s="176"/>
    </row>
    <row r="133" spans="1:1" s="46" customFormat="1" ht="15" customHeight="1" x14ac:dyDescent="0.2">
      <c r="A133" s="176"/>
    </row>
    <row r="134" spans="1:1" s="46" customFormat="1" ht="15" customHeight="1" x14ac:dyDescent="0.2">
      <c r="A134" s="176"/>
    </row>
    <row r="135" spans="1:1" s="46" customFormat="1" ht="15" customHeight="1" x14ac:dyDescent="0.2">
      <c r="A135" s="176"/>
    </row>
    <row r="136" spans="1:1" s="46" customFormat="1" ht="15" customHeight="1" x14ac:dyDescent="0.2">
      <c r="A136" s="176"/>
    </row>
    <row r="137" spans="1:1" s="46" customFormat="1" ht="15" customHeight="1" x14ac:dyDescent="0.2">
      <c r="A137" s="176"/>
    </row>
    <row r="138" spans="1:1" s="46" customFormat="1" ht="15" customHeight="1" x14ac:dyDescent="0.2">
      <c r="A138" s="176"/>
    </row>
    <row r="139" spans="1:1" s="46" customFormat="1" ht="15" customHeight="1" x14ac:dyDescent="0.2">
      <c r="A139" s="176"/>
    </row>
    <row r="140" spans="1:1" s="46" customFormat="1" ht="15" customHeight="1" x14ac:dyDescent="0.2">
      <c r="A140" s="176"/>
    </row>
    <row r="141" spans="1:1" s="46" customFormat="1" ht="15" customHeight="1" x14ac:dyDescent="0.2">
      <c r="A141" s="176"/>
    </row>
    <row r="142" spans="1:1" s="46" customFormat="1" ht="15" customHeight="1" x14ac:dyDescent="0.2">
      <c r="A142" s="176"/>
    </row>
    <row r="143" spans="1:1" s="46" customFormat="1" ht="15" customHeight="1" x14ac:dyDescent="0.2">
      <c r="A143" s="176"/>
    </row>
    <row r="144" spans="1:1" s="46" customFormat="1" ht="15" customHeight="1" x14ac:dyDescent="0.2">
      <c r="A144" s="176"/>
    </row>
    <row r="145" spans="1:1" s="46" customFormat="1" ht="15" customHeight="1" x14ac:dyDescent="0.2">
      <c r="A145" s="176"/>
    </row>
    <row r="146" spans="1:1" s="46" customFormat="1" ht="15" customHeight="1" x14ac:dyDescent="0.2">
      <c r="A146" s="176"/>
    </row>
    <row r="147" spans="1:1" s="46" customFormat="1" ht="15" customHeight="1" x14ac:dyDescent="0.2">
      <c r="A147" s="176"/>
    </row>
    <row r="148" spans="1:1" s="46" customFormat="1" ht="15" customHeight="1" x14ac:dyDescent="0.2">
      <c r="A148" s="176"/>
    </row>
    <row r="149" spans="1:1" s="46" customFormat="1" ht="15" customHeight="1" x14ac:dyDescent="0.2">
      <c r="A149" s="176"/>
    </row>
    <row r="150" spans="1:1" s="46" customFormat="1" ht="15" customHeight="1" x14ac:dyDescent="0.2">
      <c r="A150" s="176"/>
    </row>
    <row r="151" spans="1:1" s="46" customFormat="1" ht="15" customHeight="1" x14ac:dyDescent="0.2">
      <c r="A151" s="176"/>
    </row>
    <row r="152" spans="1:1" s="46" customFormat="1" ht="15" customHeight="1" x14ac:dyDescent="0.2">
      <c r="A152" s="176"/>
    </row>
    <row r="153" spans="1:1" s="46" customFormat="1" ht="15" customHeight="1" x14ac:dyDescent="0.2">
      <c r="A153" s="176"/>
    </row>
    <row r="154" spans="1:1" s="46" customFormat="1" ht="15" customHeight="1" x14ac:dyDescent="0.2">
      <c r="A154" s="176"/>
    </row>
    <row r="155" spans="1:1" s="46" customFormat="1" ht="15" customHeight="1" x14ac:dyDescent="0.2">
      <c r="A155" s="176"/>
    </row>
    <row r="156" spans="1:1" s="46" customFormat="1" ht="15" customHeight="1" x14ac:dyDescent="0.2">
      <c r="A156" s="176"/>
    </row>
    <row r="157" spans="1:1" s="46" customFormat="1" ht="15" customHeight="1" x14ac:dyDescent="0.2">
      <c r="A157" s="176"/>
    </row>
    <row r="158" spans="1:1" s="46" customFormat="1" ht="15" customHeight="1" x14ac:dyDescent="0.2">
      <c r="A158" s="176"/>
    </row>
    <row r="159" spans="1:1" s="46" customFormat="1" ht="15" customHeight="1" x14ac:dyDescent="0.2">
      <c r="A159" s="176"/>
    </row>
    <row r="160" spans="1:1" s="46" customFormat="1" ht="15" customHeight="1" x14ac:dyDescent="0.2">
      <c r="A160" s="176"/>
    </row>
    <row r="161" spans="1:1" s="46" customFormat="1" ht="15" customHeight="1" x14ac:dyDescent="0.2">
      <c r="A161" s="176"/>
    </row>
  </sheetData>
  <mergeCells count="5">
    <mergeCell ref="A1:D1"/>
    <mergeCell ref="A2:D2"/>
    <mergeCell ref="A3:D3"/>
    <mergeCell ref="A4:D4"/>
    <mergeCell ref="A5:D5"/>
  </mergeCells>
  <printOptions horizontalCentered="1"/>
  <pageMargins left="0.25" right="0.25" top="0.5" bottom="0.5" header="0.25" footer="0.25"/>
  <pageSetup scale="75" orientation="portrait" r:id="rId1"/>
  <headerFooter alignWithMargins="0">
    <oddFooter xml:space="preserve">&amp;CPage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89CA1-7319-4126-8B3D-03A757D610C8}">
  <dimension ref="A1:F161"/>
  <sheetViews>
    <sheetView workbookViewId="0">
      <selection sqref="A1:D1"/>
    </sheetView>
  </sheetViews>
  <sheetFormatPr defaultColWidth="15.7109375" defaultRowHeight="15" customHeight="1" x14ac:dyDescent="0.2"/>
  <cols>
    <col min="1" max="1" width="60.7109375" style="46" customWidth="1"/>
    <col min="2" max="4" width="18.7109375" style="177" customWidth="1"/>
    <col min="5" max="5" width="16.42578125" style="177" bestFit="1" customWidth="1"/>
    <col min="6" max="16384" width="15.7109375" style="46"/>
  </cols>
  <sheetData>
    <row r="1" spans="1:5" s="131" customFormat="1" ht="30" customHeight="1" x14ac:dyDescent="0.35">
      <c r="A1" s="300" t="s">
        <v>0</v>
      </c>
      <c r="B1" s="301"/>
      <c r="C1" s="301"/>
      <c r="D1" s="302"/>
      <c r="E1" s="130"/>
    </row>
    <row r="2" spans="1:5" s="84" customFormat="1" ht="15" customHeight="1" x14ac:dyDescent="0.3">
      <c r="A2" s="303"/>
      <c r="B2" s="298"/>
      <c r="C2" s="298"/>
      <c r="D2" s="304"/>
      <c r="E2" s="132"/>
    </row>
    <row r="3" spans="1:5" s="84" customFormat="1" ht="15" customHeight="1" x14ac:dyDescent="0.25">
      <c r="A3" s="305" t="s">
        <v>109</v>
      </c>
      <c r="B3" s="299"/>
      <c r="C3" s="299"/>
      <c r="D3" s="306"/>
      <c r="E3" s="132"/>
    </row>
    <row r="4" spans="1:5" s="84" customFormat="1" ht="15" customHeight="1" x14ac:dyDescent="0.25">
      <c r="A4" s="305" t="s">
        <v>110</v>
      </c>
      <c r="B4" s="299"/>
      <c r="C4" s="299"/>
      <c r="D4" s="306"/>
      <c r="E4" s="132"/>
    </row>
    <row r="5" spans="1:5" s="84" customFormat="1" ht="15" customHeight="1" x14ac:dyDescent="0.25">
      <c r="A5" s="305" t="s">
        <v>157</v>
      </c>
      <c r="B5" s="299"/>
      <c r="C5" s="299"/>
      <c r="D5" s="306"/>
      <c r="E5" s="132"/>
    </row>
    <row r="6" spans="1:5" s="84" customFormat="1" ht="15" customHeight="1" x14ac:dyDescent="0.3">
      <c r="A6" s="133"/>
      <c r="B6" s="134"/>
      <c r="C6" s="134"/>
      <c r="D6" s="135"/>
      <c r="E6" s="132"/>
    </row>
    <row r="7" spans="1:5" s="7" customFormat="1" ht="15" customHeight="1" x14ac:dyDescent="0.2">
      <c r="A7" s="136"/>
      <c r="B7" s="134"/>
      <c r="C7" s="134"/>
      <c r="D7" s="135"/>
      <c r="E7" s="76"/>
    </row>
    <row r="8" spans="1:5" s="7" customFormat="1" ht="15" customHeight="1" x14ac:dyDescent="0.25">
      <c r="A8" s="137" t="s">
        <v>112</v>
      </c>
      <c r="B8" s="138" t="s">
        <v>113</v>
      </c>
      <c r="C8" s="139"/>
      <c r="D8" s="140"/>
      <c r="E8" s="76"/>
    </row>
    <row r="9" spans="1:5" s="7" customFormat="1" ht="15" customHeight="1" x14ac:dyDescent="0.25">
      <c r="A9" s="137"/>
      <c r="B9" s="141" t="s">
        <v>42</v>
      </c>
      <c r="C9" s="142"/>
      <c r="D9" s="143"/>
      <c r="E9" s="76"/>
    </row>
    <row r="10" spans="1:5" s="7" customFormat="1" ht="15" customHeight="1" x14ac:dyDescent="0.25">
      <c r="A10" s="144"/>
      <c r="B10" s="145" t="s">
        <v>66</v>
      </c>
      <c r="C10" s="146"/>
      <c r="D10" s="147"/>
      <c r="E10" s="76"/>
    </row>
    <row r="11" spans="1:5" s="7" customFormat="1" ht="15" customHeight="1" x14ac:dyDescent="0.25">
      <c r="A11" s="148" t="s">
        <v>114</v>
      </c>
      <c r="B11" s="149"/>
      <c r="C11" s="20">
        <f>'Premiums YTD-8'!F12</f>
        <v>5050402</v>
      </c>
      <c r="D11" s="147"/>
      <c r="E11" s="76"/>
    </row>
    <row r="12" spans="1:5" s="7" customFormat="1" ht="15" customHeight="1" x14ac:dyDescent="0.25">
      <c r="A12" s="148"/>
      <c r="B12" s="149"/>
      <c r="C12" s="21"/>
      <c r="D12" s="147"/>
      <c r="E12" s="76"/>
    </row>
    <row r="13" spans="1:5" s="7" customFormat="1" ht="15" customHeight="1" x14ac:dyDescent="0.2">
      <c r="A13" s="150" t="s">
        <v>115</v>
      </c>
      <c r="B13" s="151">
        <f>'Premiums YTD-8'!F18</f>
        <v>2581895</v>
      </c>
      <c r="C13" s="152"/>
      <c r="D13" s="147"/>
      <c r="E13" s="76"/>
    </row>
    <row r="14" spans="1:5" s="7" customFormat="1" ht="15" customHeight="1" x14ac:dyDescent="0.2">
      <c r="A14" s="150" t="s">
        <v>116</v>
      </c>
      <c r="B14" s="153">
        <f>'Premiums YTD-8'!F24</f>
        <v>2634594</v>
      </c>
      <c r="C14" s="152"/>
      <c r="D14" s="147"/>
      <c r="E14" s="76"/>
    </row>
    <row r="15" spans="1:5" s="7" customFormat="1" ht="15" customHeight="1" x14ac:dyDescent="0.2">
      <c r="A15" s="150" t="s">
        <v>117</v>
      </c>
      <c r="B15" s="149"/>
      <c r="C15" s="157">
        <f>B14-B13</f>
        <v>52699</v>
      </c>
      <c r="D15" s="147"/>
      <c r="E15" s="76"/>
    </row>
    <row r="16" spans="1:5" s="7" customFormat="1" ht="15" customHeight="1" x14ac:dyDescent="0.25">
      <c r="A16" s="148" t="s">
        <v>118</v>
      </c>
      <c r="B16" s="149"/>
      <c r="C16" s="152"/>
      <c r="D16" s="155">
        <f>C11+C15</f>
        <v>5103101</v>
      </c>
      <c r="E16" s="76"/>
    </row>
    <row r="17" spans="1:5" s="7" customFormat="1" ht="15" customHeight="1" x14ac:dyDescent="0.2">
      <c r="A17" s="150" t="s">
        <v>119</v>
      </c>
      <c r="B17" s="149"/>
      <c r="C17" s="156">
        <f>'[2]Loss Expenses Paid YTD-16'!E30</f>
        <v>1455553</v>
      </c>
      <c r="D17" s="147"/>
    </row>
    <row r="18" spans="1:5" s="7" customFormat="1" ht="15" customHeight="1" x14ac:dyDescent="0.2">
      <c r="A18" s="150" t="s">
        <v>120</v>
      </c>
      <c r="B18" s="149"/>
      <c r="C18" s="157">
        <f>-'[1]TB - Rounded'!J284</f>
        <v>150622</v>
      </c>
      <c r="D18" s="147"/>
    </row>
    <row r="19" spans="1:5" s="7" customFormat="1" ht="15" customHeight="1" x14ac:dyDescent="0.25">
      <c r="A19" s="148" t="s">
        <v>121</v>
      </c>
      <c r="B19" s="149"/>
      <c r="C19" s="156">
        <f>C17-C18</f>
        <v>1304931</v>
      </c>
      <c r="D19" s="147"/>
      <c r="E19" s="76"/>
    </row>
    <row r="20" spans="1:5" s="7" customFormat="1" ht="15" customHeight="1" x14ac:dyDescent="0.2">
      <c r="A20" s="150" t="s">
        <v>122</v>
      </c>
      <c r="B20" s="151">
        <f>'Losses Incurred YTD-10'!F18+'Losses Incurred YTD-10'!F24</f>
        <v>711410</v>
      </c>
      <c r="C20" s="152" t="s">
        <v>66</v>
      </c>
      <c r="D20" s="147"/>
      <c r="E20" s="76"/>
    </row>
    <row r="21" spans="1:5" s="7" customFormat="1" ht="15" customHeight="1" x14ac:dyDescent="0.2">
      <c r="A21" s="150" t="s">
        <v>123</v>
      </c>
      <c r="B21" s="153">
        <f>'Losses Incurred YTD-10'!F31</f>
        <v>527118</v>
      </c>
      <c r="C21" s="152"/>
      <c r="D21" s="147"/>
      <c r="E21" s="76"/>
    </row>
    <row r="22" spans="1:5" s="7" customFormat="1" ht="15" customHeight="1" x14ac:dyDescent="0.2">
      <c r="A22" s="150" t="s">
        <v>124</v>
      </c>
      <c r="B22" s="158"/>
      <c r="C22" s="154">
        <f>B20-B21</f>
        <v>184292</v>
      </c>
      <c r="D22" s="147"/>
      <c r="E22" s="76"/>
    </row>
    <row r="23" spans="1:5" s="7" customFormat="1" ht="15" customHeight="1" x14ac:dyDescent="0.25">
      <c r="A23" s="148" t="s">
        <v>125</v>
      </c>
      <c r="B23" s="149"/>
      <c r="C23" s="152"/>
      <c r="D23" s="159">
        <f>C19+C22</f>
        <v>1489223</v>
      </c>
      <c r="E23" s="152"/>
    </row>
    <row r="24" spans="1:5" s="7" customFormat="1" ht="15" customHeight="1" x14ac:dyDescent="0.25">
      <c r="A24" s="150" t="s">
        <v>126</v>
      </c>
      <c r="B24" s="149"/>
      <c r="C24" s="156">
        <f>'[2]Loss Expenses Paid YTD-16'!C30</f>
        <v>136307</v>
      </c>
      <c r="D24" s="147"/>
      <c r="E24" s="160"/>
    </row>
    <row r="25" spans="1:5" s="7" customFormat="1" ht="15" customHeight="1" x14ac:dyDescent="0.25">
      <c r="A25" s="150" t="s">
        <v>127</v>
      </c>
      <c r="B25" s="149"/>
      <c r="C25" s="157">
        <f>'[2]Loss Expenses Paid YTD-16'!I30</f>
        <v>348556</v>
      </c>
      <c r="D25" s="147"/>
      <c r="E25" s="160"/>
    </row>
    <row r="26" spans="1:5" s="7" customFormat="1" ht="15" customHeight="1" x14ac:dyDescent="0.25">
      <c r="A26" s="148" t="s">
        <v>128</v>
      </c>
      <c r="B26" s="149"/>
      <c r="C26" s="156">
        <f>C24+C25</f>
        <v>484863</v>
      </c>
      <c r="D26" s="147"/>
      <c r="E26" s="152"/>
    </row>
    <row r="27" spans="1:5" s="7" customFormat="1" ht="15" customHeight="1" x14ac:dyDescent="0.25">
      <c r="A27" s="150" t="s">
        <v>129</v>
      </c>
      <c r="B27" s="151">
        <f>'Loss Expenses YTD-12'!F18</f>
        <v>206444</v>
      </c>
      <c r="C27" s="152"/>
      <c r="D27" s="147"/>
      <c r="E27" s="160"/>
    </row>
    <row r="28" spans="1:5" s="7" customFormat="1" ht="15" customHeight="1" x14ac:dyDescent="0.2">
      <c r="A28" s="150" t="s">
        <v>130</v>
      </c>
      <c r="B28" s="153">
        <f>'Loss Expenses YTD-12'!F24</f>
        <v>196832</v>
      </c>
      <c r="C28" s="152"/>
      <c r="D28" s="147"/>
      <c r="E28" s="152"/>
    </row>
    <row r="29" spans="1:5" s="7" customFormat="1" ht="15" customHeight="1" x14ac:dyDescent="0.25">
      <c r="A29" s="150" t="s">
        <v>131</v>
      </c>
      <c r="B29" s="149"/>
      <c r="C29" s="154">
        <f>B27-B28</f>
        <v>9612</v>
      </c>
      <c r="D29" s="147"/>
      <c r="E29" s="160"/>
    </row>
    <row r="30" spans="1:5" s="7" customFormat="1" ht="15" customHeight="1" x14ac:dyDescent="0.25">
      <c r="A30" s="148" t="s">
        <v>132</v>
      </c>
      <c r="B30" s="149"/>
      <c r="C30" s="152"/>
      <c r="D30" s="169">
        <f>C26+C29</f>
        <v>494475</v>
      </c>
      <c r="E30" s="152"/>
    </row>
    <row r="31" spans="1:5" s="7" customFormat="1" ht="15" customHeight="1" x14ac:dyDescent="0.25">
      <c r="A31" s="148" t="s">
        <v>133</v>
      </c>
      <c r="B31" s="149"/>
      <c r="C31" s="152"/>
      <c r="D31" s="163">
        <f>D23+D30</f>
        <v>1983698</v>
      </c>
      <c r="E31" s="152"/>
    </row>
    <row r="32" spans="1:5" s="7" customFormat="1" ht="15" customHeight="1" x14ac:dyDescent="0.25">
      <c r="A32" s="150" t="s">
        <v>134</v>
      </c>
      <c r="B32" s="149"/>
      <c r="C32" s="156">
        <f>10500+10500+6887-1091+6887-1050</f>
        <v>32633</v>
      </c>
      <c r="D32" s="147"/>
      <c r="E32" s="160"/>
    </row>
    <row r="33" spans="1:6" s="7" customFormat="1" ht="15" customHeight="1" x14ac:dyDescent="0.2">
      <c r="A33" s="150" t="s">
        <v>135</v>
      </c>
      <c r="B33" s="151">
        <f>-'[1]TB - Rounded'!J123</f>
        <v>102161</v>
      </c>
      <c r="C33" s="152"/>
      <c r="D33" s="147"/>
      <c r="E33" s="76"/>
    </row>
    <row r="34" spans="1:6" s="7" customFormat="1" ht="15" customHeight="1" x14ac:dyDescent="0.2">
      <c r="A34" s="150" t="s">
        <v>136</v>
      </c>
      <c r="B34" s="153">
        <v>102678</v>
      </c>
      <c r="C34" s="152"/>
      <c r="D34" s="147"/>
      <c r="E34" s="76"/>
    </row>
    <row r="35" spans="1:6" s="7" customFormat="1" ht="15" customHeight="1" x14ac:dyDescent="0.2">
      <c r="A35" s="150" t="s">
        <v>137</v>
      </c>
      <c r="B35" s="149"/>
      <c r="C35" s="154">
        <f>B33-B34</f>
        <v>-517</v>
      </c>
      <c r="D35" s="147"/>
      <c r="E35" s="76"/>
    </row>
    <row r="36" spans="1:6" s="7" customFormat="1" ht="15" customHeight="1" x14ac:dyDescent="0.25">
      <c r="A36" s="148" t="s">
        <v>138</v>
      </c>
      <c r="B36" s="149"/>
      <c r="C36" s="152" t="s">
        <v>66</v>
      </c>
      <c r="D36" s="164">
        <f>C32+C35</f>
        <v>32116</v>
      </c>
      <c r="E36" s="76"/>
      <c r="F36" s="34"/>
    </row>
    <row r="37" spans="1:6" s="7" customFormat="1" ht="15" customHeight="1" x14ac:dyDescent="0.2">
      <c r="A37" s="150" t="s">
        <v>139</v>
      </c>
      <c r="B37" s="149"/>
      <c r="C37" s="156">
        <f>'[1]TB - Rounded'!J375</f>
        <v>404269</v>
      </c>
      <c r="D37" s="147"/>
      <c r="E37" s="76"/>
    </row>
    <row r="38" spans="1:6" s="7" customFormat="1" ht="15" customHeight="1" x14ac:dyDescent="0.25">
      <c r="A38" s="150" t="s">
        <v>140</v>
      </c>
      <c r="B38" s="149"/>
      <c r="C38" s="156">
        <f>'[1]TB - Rounded'!J385</f>
        <v>71699</v>
      </c>
      <c r="D38" s="147"/>
      <c r="E38" s="165"/>
    </row>
    <row r="39" spans="1:6" s="7" customFormat="1" ht="15" customHeight="1" x14ac:dyDescent="0.25">
      <c r="A39" s="150" t="s">
        <v>141</v>
      </c>
      <c r="B39" s="149"/>
      <c r="C39" s="157">
        <f>'[1]TB - Rounded'!J592-C43-3</f>
        <v>2409743</v>
      </c>
      <c r="D39" s="147"/>
      <c r="E39" s="165"/>
      <c r="F39" s="76"/>
    </row>
    <row r="40" spans="1:6" s="7" customFormat="1" ht="15" customHeight="1" x14ac:dyDescent="0.25">
      <c r="A40" s="148" t="s">
        <v>142</v>
      </c>
      <c r="B40" s="149"/>
      <c r="C40" s="156">
        <f>SUM(C37:C39)</f>
        <v>2885711</v>
      </c>
      <c r="D40" s="147"/>
      <c r="E40" s="165"/>
      <c r="F40" s="76"/>
    </row>
    <row r="41" spans="1:6" s="7" customFormat="1" ht="15" customHeight="1" x14ac:dyDescent="0.25">
      <c r="A41" s="150" t="s">
        <v>135</v>
      </c>
      <c r="B41" s="151">
        <f>-'[1]TB - Rounded'!J140</f>
        <v>131083</v>
      </c>
      <c r="C41" s="152"/>
      <c r="D41" s="147"/>
      <c r="E41" s="165"/>
    </row>
    <row r="42" spans="1:6" s="7" customFormat="1" ht="15" customHeight="1" x14ac:dyDescent="0.2">
      <c r="A42" s="150" t="s">
        <v>136</v>
      </c>
      <c r="B42" s="153">
        <v>117875</v>
      </c>
      <c r="C42" s="152" t="s">
        <v>66</v>
      </c>
      <c r="D42" s="147"/>
      <c r="E42" s="76"/>
    </row>
    <row r="43" spans="1:6" s="7" customFormat="1" ht="15" customHeight="1" x14ac:dyDescent="0.2">
      <c r="A43" s="150" t="s">
        <v>143</v>
      </c>
      <c r="B43" s="149"/>
      <c r="C43" s="154">
        <f>+B41-B42</f>
        <v>13208</v>
      </c>
      <c r="D43" s="147"/>
      <c r="E43" s="76"/>
    </row>
    <row r="44" spans="1:6" s="7" customFormat="1" ht="15" customHeight="1" x14ac:dyDescent="0.25">
      <c r="A44" s="148" t="s">
        <v>144</v>
      </c>
      <c r="B44" s="149"/>
      <c r="C44" s="152"/>
      <c r="D44" s="169">
        <f>SUM(C40:C43)</f>
        <v>2898919</v>
      </c>
      <c r="E44" s="76"/>
      <c r="F44" s="76"/>
    </row>
    <row r="45" spans="1:6" s="7" customFormat="1" ht="15" customHeight="1" x14ac:dyDescent="0.25">
      <c r="A45" s="148" t="s">
        <v>145</v>
      </c>
      <c r="B45" s="149"/>
      <c r="C45" s="152"/>
      <c r="D45" s="169">
        <f>SUM(D36:D44)</f>
        <v>2931035</v>
      </c>
      <c r="E45" s="76"/>
      <c r="F45" s="166"/>
    </row>
    <row r="46" spans="1:6" s="7" customFormat="1" ht="15" customHeight="1" x14ac:dyDescent="0.25">
      <c r="A46" s="148" t="s">
        <v>146</v>
      </c>
      <c r="B46" s="149"/>
      <c r="C46" s="152"/>
      <c r="D46" s="167">
        <f>+D31+D45</f>
        <v>4914733</v>
      </c>
      <c r="E46" s="76"/>
      <c r="F46" s="166"/>
    </row>
    <row r="47" spans="1:6" s="7" customFormat="1" ht="15" customHeight="1" x14ac:dyDescent="0.25">
      <c r="A47" s="148" t="s">
        <v>158</v>
      </c>
      <c r="B47" s="149"/>
      <c r="C47" s="152"/>
      <c r="D47" s="163">
        <f>D16-D31-D45</f>
        <v>188368</v>
      </c>
      <c r="E47" s="168"/>
      <c r="F47" s="76"/>
    </row>
    <row r="48" spans="1:6" s="7" customFormat="1" ht="15" customHeight="1" x14ac:dyDescent="0.2">
      <c r="A48" s="150" t="s">
        <v>148</v>
      </c>
      <c r="B48" s="149"/>
      <c r="C48" s="156">
        <f>-'[1]TB - Rounded'!J251-C51</f>
        <v>139673</v>
      </c>
      <c r="D48" s="147"/>
    </row>
    <row r="49" spans="1:6" s="7" customFormat="1" ht="15" customHeight="1" x14ac:dyDescent="0.2">
      <c r="A49" s="150" t="s">
        <v>149</v>
      </c>
      <c r="B49" s="151">
        <f>'[1]TB - Rounded'!J38</f>
        <v>51080</v>
      </c>
      <c r="C49" s="152"/>
      <c r="D49" s="147"/>
      <c r="E49" s="76"/>
    </row>
    <row r="50" spans="1:6" s="7" customFormat="1" ht="15" customHeight="1" x14ac:dyDescent="0.2">
      <c r="A50" s="150" t="s">
        <v>150</v>
      </c>
      <c r="B50" s="153">
        <v>22867</v>
      </c>
      <c r="C50" s="152"/>
      <c r="D50" s="147"/>
      <c r="E50" s="76"/>
    </row>
    <row r="51" spans="1:6" s="7" customFormat="1" ht="15" customHeight="1" x14ac:dyDescent="0.2">
      <c r="A51" s="150" t="s">
        <v>151</v>
      </c>
      <c r="B51" s="149"/>
      <c r="C51" s="154">
        <f>B49-B50</f>
        <v>28213</v>
      </c>
      <c r="D51" s="147"/>
      <c r="E51" s="76"/>
    </row>
    <row r="52" spans="1:6" s="7" customFormat="1" ht="15" customHeight="1" x14ac:dyDescent="0.25">
      <c r="A52" s="148" t="s">
        <v>152</v>
      </c>
      <c r="B52" s="149"/>
      <c r="C52" s="152"/>
      <c r="D52" s="169">
        <f>C48+C51</f>
        <v>167886</v>
      </c>
      <c r="E52" s="76"/>
    </row>
    <row r="53" spans="1:6" s="7" customFormat="1" ht="15" customHeight="1" x14ac:dyDescent="0.2">
      <c r="A53" s="150" t="s">
        <v>153</v>
      </c>
      <c r="B53" s="149"/>
      <c r="C53" s="152"/>
      <c r="D53" s="162">
        <f>-'[1]TB - Rounded'!J258</f>
        <v>5768</v>
      </c>
      <c r="E53" s="76"/>
    </row>
    <row r="54" spans="1:6" s="7" customFormat="1" ht="15" customHeight="1" x14ac:dyDescent="0.25">
      <c r="A54" s="148" t="s">
        <v>154</v>
      </c>
      <c r="B54" s="149"/>
      <c r="C54" s="152"/>
      <c r="D54" s="169">
        <f>SUM(D52:D53)</f>
        <v>173654</v>
      </c>
      <c r="E54" s="76"/>
    </row>
    <row r="55" spans="1:6" s="7" customFormat="1" ht="15" customHeight="1" x14ac:dyDescent="0.2">
      <c r="A55" s="170" t="s">
        <v>155</v>
      </c>
      <c r="B55" s="149"/>
      <c r="C55" s="152"/>
      <c r="D55" s="169">
        <f>-'[1]TB - Rounded'!J262</f>
        <v>11070</v>
      </c>
      <c r="E55" s="76"/>
    </row>
    <row r="56" spans="1:6" s="7" customFormat="1" ht="15" customHeight="1" x14ac:dyDescent="0.25">
      <c r="A56" s="171" t="s">
        <v>156</v>
      </c>
      <c r="B56" s="172"/>
      <c r="C56" s="173"/>
      <c r="D56" s="167">
        <f>D47+D54+D55</f>
        <v>373092</v>
      </c>
      <c r="E56" s="168"/>
      <c r="F56" s="34"/>
    </row>
    <row r="57" spans="1:6" s="7" customFormat="1" ht="15" customHeight="1" x14ac:dyDescent="0.2">
      <c r="A57" s="97"/>
      <c r="B57" s="152"/>
      <c r="E57" s="152"/>
    </row>
    <row r="58" spans="1:6" s="7" customFormat="1" ht="15" customHeight="1" x14ac:dyDescent="0.2">
      <c r="A58" s="128"/>
      <c r="B58" s="152"/>
      <c r="E58" s="152"/>
    </row>
    <row r="59" spans="1:6" s="7" customFormat="1" ht="15" customHeight="1" x14ac:dyDescent="0.2">
      <c r="A59" s="97"/>
      <c r="B59" s="152"/>
      <c r="D59" s="152"/>
      <c r="E59" s="152"/>
    </row>
    <row r="60" spans="1:6" s="7" customFormat="1" ht="15" customHeight="1" x14ac:dyDescent="0.2">
      <c r="A60" s="97"/>
      <c r="B60" s="152"/>
      <c r="C60" s="152"/>
      <c r="D60" s="152"/>
      <c r="E60" s="152"/>
    </row>
    <row r="61" spans="1:6" s="7" customFormat="1" ht="15" customHeight="1" x14ac:dyDescent="0.2">
      <c r="A61" s="97"/>
      <c r="B61" s="152"/>
      <c r="C61" s="152"/>
      <c r="D61" s="152"/>
      <c r="E61" s="76"/>
    </row>
    <row r="62" spans="1:6" s="7" customFormat="1" ht="15" customHeight="1" x14ac:dyDescent="0.2">
      <c r="A62" s="97"/>
      <c r="B62" s="152"/>
      <c r="C62" s="152"/>
      <c r="D62" s="152"/>
      <c r="E62" s="76"/>
    </row>
    <row r="63" spans="1:6" s="7" customFormat="1" ht="15" customHeight="1" x14ac:dyDescent="0.2">
      <c r="A63" s="97"/>
      <c r="B63" s="152"/>
      <c r="C63" s="152"/>
      <c r="D63" s="152"/>
      <c r="E63" s="76"/>
    </row>
    <row r="64" spans="1:6" s="7" customFormat="1" ht="15" customHeight="1" x14ac:dyDescent="0.2">
      <c r="A64" s="97"/>
      <c r="B64" s="174"/>
      <c r="C64" s="152"/>
      <c r="D64" s="152"/>
      <c r="E64" s="76"/>
    </row>
    <row r="65" spans="1:5" s="7" customFormat="1" ht="15" customHeight="1" x14ac:dyDescent="0.2">
      <c r="A65" s="97"/>
      <c r="B65" s="174"/>
      <c r="C65" s="152"/>
      <c r="D65" s="152"/>
      <c r="E65" s="76"/>
    </row>
    <row r="66" spans="1:5" s="7" customFormat="1" ht="15" customHeight="1" x14ac:dyDescent="0.2">
      <c r="A66" s="97"/>
      <c r="B66" s="174"/>
      <c r="C66" s="152"/>
      <c r="D66" s="152"/>
      <c r="E66" s="76"/>
    </row>
    <row r="67" spans="1:5" s="7" customFormat="1" ht="15" customHeight="1" x14ac:dyDescent="0.25">
      <c r="A67" s="97"/>
      <c r="B67" s="174"/>
      <c r="C67" s="160"/>
      <c r="D67" s="152"/>
      <c r="E67" s="76"/>
    </row>
    <row r="68" spans="1:5" s="7" customFormat="1" ht="15" customHeight="1" x14ac:dyDescent="0.2">
      <c r="A68" s="97"/>
      <c r="B68" s="174"/>
      <c r="C68" s="152"/>
      <c r="D68" s="152"/>
      <c r="E68" s="76"/>
    </row>
    <row r="69" spans="1:5" s="7" customFormat="1" ht="15" customHeight="1" x14ac:dyDescent="0.2">
      <c r="B69" s="174"/>
      <c r="C69" s="152"/>
      <c r="D69" s="152"/>
      <c r="E69" s="76"/>
    </row>
    <row r="70" spans="1:5" s="7" customFormat="1" ht="15" customHeight="1" x14ac:dyDescent="0.2">
      <c r="A70" s="97"/>
      <c r="B70" s="174"/>
      <c r="C70" s="152"/>
      <c r="D70" s="152"/>
      <c r="E70" s="76"/>
    </row>
    <row r="71" spans="1:5" s="7" customFormat="1" ht="15" customHeight="1" x14ac:dyDescent="0.2">
      <c r="A71" s="97"/>
      <c r="B71" s="174"/>
      <c r="C71" s="152"/>
      <c r="D71" s="152"/>
      <c r="E71" s="76"/>
    </row>
    <row r="72" spans="1:5" s="7" customFormat="1" ht="15" customHeight="1" x14ac:dyDescent="0.2">
      <c r="A72" s="97"/>
      <c r="B72" s="76"/>
      <c r="C72" s="152"/>
      <c r="D72" s="152"/>
      <c r="E72" s="76"/>
    </row>
    <row r="73" spans="1:5" s="7" customFormat="1" ht="15" customHeight="1" x14ac:dyDescent="0.25">
      <c r="A73" s="97"/>
      <c r="B73" s="152"/>
      <c r="C73" s="160"/>
      <c r="D73" s="152"/>
      <c r="E73" s="76"/>
    </row>
    <row r="74" spans="1:5" s="7" customFormat="1" ht="15" customHeight="1" x14ac:dyDescent="0.2">
      <c r="A74" s="97"/>
      <c r="B74" s="152"/>
      <c r="C74" s="152"/>
      <c r="D74" s="152"/>
      <c r="E74" s="76"/>
    </row>
    <row r="75" spans="1:5" s="7" customFormat="1" ht="15" customHeight="1" x14ac:dyDescent="0.2">
      <c r="A75" s="97"/>
      <c r="B75" s="152"/>
      <c r="C75" s="152"/>
      <c r="D75" s="152"/>
      <c r="E75" s="76"/>
    </row>
    <row r="76" spans="1:5" s="7" customFormat="1" ht="15" customHeight="1" x14ac:dyDescent="0.2">
      <c r="A76" s="97"/>
      <c r="B76" s="152"/>
      <c r="C76" s="152"/>
      <c r="D76" s="152"/>
      <c r="E76" s="76"/>
    </row>
    <row r="77" spans="1:5" s="7" customFormat="1" ht="15" customHeight="1" x14ac:dyDescent="0.2">
      <c r="A77" s="97"/>
      <c r="B77" s="152"/>
      <c r="C77" s="152"/>
      <c r="D77" s="152"/>
      <c r="E77" s="76"/>
    </row>
    <row r="78" spans="1:5" s="7" customFormat="1" ht="15" customHeight="1" x14ac:dyDescent="0.2">
      <c r="A78" s="97"/>
      <c r="B78" s="152"/>
      <c r="C78" s="152"/>
      <c r="D78" s="152"/>
      <c r="E78" s="76"/>
    </row>
    <row r="79" spans="1:5" s="7" customFormat="1" ht="15" customHeight="1" x14ac:dyDescent="0.2">
      <c r="A79" s="97"/>
      <c r="B79" s="152"/>
      <c r="C79" s="152"/>
      <c r="D79" s="152"/>
      <c r="E79" s="76"/>
    </row>
    <row r="80" spans="1:5" s="7" customFormat="1" ht="15" customHeight="1" x14ac:dyDescent="0.2">
      <c r="A80" s="97"/>
      <c r="B80" s="152"/>
      <c r="C80" s="152"/>
      <c r="D80" s="152"/>
      <c r="E80" s="76"/>
    </row>
    <row r="81" spans="1:5" s="7" customFormat="1" ht="15" customHeight="1" x14ac:dyDescent="0.2">
      <c r="A81" s="97"/>
      <c r="B81" s="152"/>
      <c r="C81" s="152"/>
      <c r="D81" s="152"/>
      <c r="E81" s="76"/>
    </row>
    <row r="82" spans="1:5" s="7" customFormat="1" ht="15" customHeight="1" x14ac:dyDescent="0.2">
      <c r="A82" s="97"/>
      <c r="B82" s="152"/>
      <c r="C82" s="152"/>
      <c r="D82" s="152"/>
      <c r="E82" s="76"/>
    </row>
    <row r="83" spans="1:5" s="7" customFormat="1" ht="15" customHeight="1" x14ac:dyDescent="0.2">
      <c r="A83" s="97"/>
      <c r="B83" s="152"/>
      <c r="C83" s="152"/>
      <c r="D83" s="152"/>
      <c r="E83" s="76"/>
    </row>
    <row r="84" spans="1:5" s="7" customFormat="1" ht="15" customHeight="1" x14ac:dyDescent="0.2">
      <c r="A84" s="97"/>
      <c r="B84" s="152"/>
      <c r="C84" s="152"/>
      <c r="D84" s="152"/>
      <c r="E84" s="76"/>
    </row>
    <row r="85" spans="1:5" s="7" customFormat="1" ht="15" customHeight="1" x14ac:dyDescent="0.2">
      <c r="A85" s="97"/>
      <c r="B85" s="152"/>
      <c r="C85" s="152"/>
      <c r="D85" s="152"/>
      <c r="E85" s="76"/>
    </row>
    <row r="86" spans="1:5" s="7" customFormat="1" ht="15" customHeight="1" x14ac:dyDescent="0.2">
      <c r="A86" s="97"/>
      <c r="B86" s="152"/>
      <c r="C86" s="152"/>
      <c r="D86" s="152"/>
      <c r="E86" s="76"/>
    </row>
    <row r="87" spans="1:5" s="7" customFormat="1" ht="15" customHeight="1" x14ac:dyDescent="0.2">
      <c r="A87" s="97"/>
      <c r="B87" s="152"/>
      <c r="C87" s="152"/>
      <c r="D87" s="152"/>
      <c r="E87" s="76"/>
    </row>
    <row r="88" spans="1:5" s="7" customFormat="1" ht="15" customHeight="1" x14ac:dyDescent="0.2">
      <c r="A88" s="97"/>
      <c r="B88" s="152"/>
      <c r="C88" s="152"/>
      <c r="D88" s="152"/>
      <c r="E88" s="76"/>
    </row>
    <row r="89" spans="1:5" s="7" customFormat="1" ht="15" customHeight="1" x14ac:dyDescent="0.2">
      <c r="A89" s="97"/>
      <c r="B89" s="152"/>
      <c r="C89" s="76"/>
      <c r="D89" s="76"/>
      <c r="E89" s="76"/>
    </row>
    <row r="90" spans="1:5" s="7" customFormat="1" ht="15" customHeight="1" x14ac:dyDescent="0.2">
      <c r="A90" s="97"/>
      <c r="B90" s="152"/>
      <c r="C90" s="76"/>
      <c r="D90" s="76"/>
      <c r="E90" s="76"/>
    </row>
    <row r="91" spans="1:5" s="7" customFormat="1" ht="15" customHeight="1" x14ac:dyDescent="0.2">
      <c r="A91" s="97"/>
      <c r="B91" s="152"/>
      <c r="C91" s="76"/>
      <c r="D91" s="76"/>
      <c r="E91" s="76"/>
    </row>
    <row r="92" spans="1:5" s="7" customFormat="1" ht="15" customHeight="1" x14ac:dyDescent="0.2">
      <c r="A92" s="97"/>
      <c r="B92" s="76"/>
      <c r="C92" s="76"/>
      <c r="D92" s="76"/>
      <c r="E92" s="76"/>
    </row>
    <row r="93" spans="1:5" s="7" customFormat="1" ht="15" customHeight="1" x14ac:dyDescent="0.2">
      <c r="A93" s="97"/>
      <c r="B93" s="76"/>
      <c r="C93" s="76"/>
      <c r="D93" s="76"/>
      <c r="E93" s="76"/>
    </row>
    <row r="94" spans="1:5" s="7" customFormat="1" ht="15" customHeight="1" x14ac:dyDescent="0.2">
      <c r="A94" s="97"/>
      <c r="B94" s="76"/>
      <c r="C94" s="76"/>
      <c r="D94" s="76"/>
      <c r="E94" s="76"/>
    </row>
    <row r="95" spans="1:5" s="7" customFormat="1" ht="15" customHeight="1" x14ac:dyDescent="0.2">
      <c r="A95" s="97"/>
      <c r="B95" s="76"/>
      <c r="C95" s="76"/>
      <c r="D95" s="76"/>
      <c r="E95" s="76"/>
    </row>
    <row r="96" spans="1:5" s="7" customFormat="1" ht="15" customHeight="1" x14ac:dyDescent="0.2">
      <c r="A96" s="97"/>
      <c r="B96" s="76"/>
      <c r="C96" s="76"/>
      <c r="D96" s="76"/>
      <c r="E96" s="76"/>
    </row>
    <row r="97" spans="1:5" s="7" customFormat="1" ht="15" customHeight="1" x14ac:dyDescent="0.2">
      <c r="A97" s="97"/>
      <c r="B97" s="76"/>
      <c r="C97" s="76"/>
      <c r="D97" s="76"/>
      <c r="E97" s="76"/>
    </row>
    <row r="98" spans="1:5" s="7" customFormat="1" ht="15" customHeight="1" x14ac:dyDescent="0.2">
      <c r="A98" s="97"/>
      <c r="B98" s="76"/>
      <c r="C98" s="76"/>
      <c r="D98" s="76"/>
      <c r="E98" s="76"/>
    </row>
    <row r="99" spans="1:5" s="7" customFormat="1" ht="15" customHeight="1" x14ac:dyDescent="0.2">
      <c r="A99" s="97"/>
      <c r="B99" s="76"/>
      <c r="C99" s="76"/>
      <c r="D99" s="76"/>
      <c r="E99" s="76"/>
    </row>
    <row r="100" spans="1:5" s="7" customFormat="1" ht="15" customHeight="1" x14ac:dyDescent="0.2">
      <c r="A100" s="97"/>
      <c r="B100" s="76"/>
      <c r="C100" s="76"/>
      <c r="D100" s="76"/>
      <c r="E100" s="76"/>
    </row>
    <row r="101" spans="1:5" s="7" customFormat="1" ht="15" customHeight="1" x14ac:dyDescent="0.2">
      <c r="A101" s="97"/>
      <c r="B101" s="76"/>
      <c r="C101" s="76"/>
      <c r="D101" s="76"/>
      <c r="E101" s="76"/>
    </row>
    <row r="102" spans="1:5" s="7" customFormat="1" ht="15" customHeight="1" x14ac:dyDescent="0.2">
      <c r="A102" s="97"/>
      <c r="B102" s="76"/>
      <c r="C102" s="76"/>
      <c r="D102" s="76"/>
      <c r="E102" s="76"/>
    </row>
    <row r="103" spans="1:5" s="7" customFormat="1" ht="15" customHeight="1" x14ac:dyDescent="0.2">
      <c r="A103" s="97"/>
      <c r="B103" s="76"/>
      <c r="C103" s="76"/>
      <c r="D103" s="76"/>
      <c r="E103" s="76"/>
    </row>
    <row r="104" spans="1:5" s="7" customFormat="1" ht="15" customHeight="1" x14ac:dyDescent="0.2">
      <c r="A104" s="97"/>
      <c r="B104" s="76"/>
      <c r="C104" s="76"/>
      <c r="D104" s="76"/>
      <c r="E104" s="76"/>
    </row>
    <row r="105" spans="1:5" s="7" customFormat="1" ht="15" customHeight="1" x14ac:dyDescent="0.2">
      <c r="A105" s="97"/>
      <c r="B105" s="76"/>
      <c r="C105" s="76"/>
      <c r="D105" s="76"/>
      <c r="E105" s="76"/>
    </row>
    <row r="106" spans="1:5" s="7" customFormat="1" ht="15" customHeight="1" x14ac:dyDescent="0.2">
      <c r="A106" s="97"/>
      <c r="B106" s="76"/>
      <c r="C106" s="76"/>
      <c r="D106" s="76"/>
      <c r="E106" s="76"/>
    </row>
    <row r="107" spans="1:5" s="7" customFormat="1" ht="15" customHeight="1" x14ac:dyDescent="0.2">
      <c r="A107" s="97"/>
      <c r="B107" s="76"/>
      <c r="C107" s="76"/>
      <c r="D107" s="76"/>
      <c r="E107" s="76"/>
    </row>
    <row r="108" spans="1:5" s="7" customFormat="1" ht="15" customHeight="1" x14ac:dyDescent="0.2">
      <c r="A108" s="97"/>
      <c r="B108" s="76"/>
      <c r="C108" s="76"/>
      <c r="D108" s="76"/>
      <c r="E108" s="76"/>
    </row>
    <row r="109" spans="1:5" s="7" customFormat="1" ht="15" customHeight="1" x14ac:dyDescent="0.2">
      <c r="A109" s="97"/>
      <c r="B109" s="76"/>
      <c r="C109" s="76"/>
      <c r="D109" s="76"/>
      <c r="E109" s="76"/>
    </row>
    <row r="110" spans="1:5" s="7" customFormat="1" ht="15" customHeight="1" x14ac:dyDescent="0.2">
      <c r="A110" s="97"/>
      <c r="B110" s="76"/>
      <c r="C110" s="76"/>
      <c r="D110" s="76"/>
      <c r="E110" s="76"/>
    </row>
    <row r="111" spans="1:5" s="7" customFormat="1" ht="15" customHeight="1" x14ac:dyDescent="0.2">
      <c r="A111" s="97"/>
      <c r="B111" s="76"/>
      <c r="C111" s="76"/>
      <c r="D111" s="76"/>
      <c r="E111" s="76"/>
    </row>
    <row r="112" spans="1:5" s="7" customFormat="1" ht="15" customHeight="1" x14ac:dyDescent="0.2">
      <c r="A112" s="97"/>
      <c r="B112" s="76"/>
      <c r="C112" s="76"/>
      <c r="D112" s="76"/>
      <c r="E112" s="76"/>
    </row>
    <row r="113" spans="1:5" s="7" customFormat="1" ht="15" customHeight="1" x14ac:dyDescent="0.2">
      <c r="A113" s="97"/>
      <c r="B113" s="76"/>
      <c r="C113" s="76"/>
      <c r="D113" s="76"/>
      <c r="E113" s="76"/>
    </row>
    <row r="114" spans="1:5" s="7" customFormat="1" ht="15" customHeight="1" x14ac:dyDescent="0.2">
      <c r="A114" s="97"/>
      <c r="B114" s="76"/>
      <c r="C114" s="76"/>
      <c r="D114" s="76"/>
      <c r="E114" s="76"/>
    </row>
    <row r="115" spans="1:5" s="7" customFormat="1" ht="15" customHeight="1" x14ac:dyDescent="0.2">
      <c r="A115" s="97"/>
      <c r="B115" s="76"/>
      <c r="C115" s="76"/>
      <c r="D115" s="76"/>
      <c r="E115" s="76"/>
    </row>
    <row r="116" spans="1:5" s="7" customFormat="1" ht="15" customHeight="1" x14ac:dyDescent="0.2">
      <c r="A116" s="97"/>
      <c r="B116" s="76"/>
      <c r="C116" s="76"/>
      <c r="D116" s="76"/>
      <c r="E116" s="76"/>
    </row>
    <row r="117" spans="1:5" s="7" customFormat="1" ht="15" customHeight="1" x14ac:dyDescent="0.2">
      <c r="A117" s="97"/>
      <c r="B117" s="76"/>
      <c r="C117" s="76"/>
      <c r="D117" s="76"/>
      <c r="E117" s="76"/>
    </row>
    <row r="118" spans="1:5" s="7" customFormat="1" ht="15" customHeight="1" x14ac:dyDescent="0.2">
      <c r="A118" s="97"/>
      <c r="B118" s="76"/>
      <c r="C118" s="76"/>
      <c r="D118" s="76"/>
      <c r="E118" s="76"/>
    </row>
    <row r="119" spans="1:5" s="7" customFormat="1" ht="15" customHeight="1" x14ac:dyDescent="0.2">
      <c r="A119" s="97"/>
      <c r="B119" s="76"/>
      <c r="C119" s="76"/>
      <c r="D119" s="76"/>
      <c r="E119" s="76"/>
    </row>
    <row r="120" spans="1:5" s="7" customFormat="1" ht="15" customHeight="1" x14ac:dyDescent="0.2">
      <c r="A120" s="97"/>
      <c r="B120" s="76"/>
      <c r="C120" s="76"/>
      <c r="D120" s="76"/>
      <c r="E120" s="76"/>
    </row>
    <row r="121" spans="1:5" s="7" customFormat="1" ht="15" customHeight="1" x14ac:dyDescent="0.2">
      <c r="A121" s="175"/>
      <c r="B121" s="76"/>
      <c r="C121" s="76"/>
      <c r="D121" s="76"/>
      <c r="E121" s="76"/>
    </row>
    <row r="122" spans="1:5" s="7" customFormat="1" ht="15" customHeight="1" x14ac:dyDescent="0.2">
      <c r="A122" s="175"/>
      <c r="B122" s="76"/>
      <c r="C122" s="76"/>
      <c r="D122" s="76"/>
      <c r="E122" s="76"/>
    </row>
    <row r="123" spans="1:5" s="7" customFormat="1" ht="15" customHeight="1" x14ac:dyDescent="0.2">
      <c r="A123" s="175"/>
      <c r="B123" s="76"/>
      <c r="C123" s="76"/>
      <c r="D123" s="76"/>
      <c r="E123" s="76"/>
    </row>
    <row r="124" spans="1:5" s="7" customFormat="1" ht="15" customHeight="1" x14ac:dyDescent="0.2">
      <c r="A124" s="175"/>
      <c r="B124" s="76"/>
      <c r="C124" s="76"/>
      <c r="D124" s="76"/>
      <c r="E124" s="76"/>
    </row>
    <row r="125" spans="1:5" s="7" customFormat="1" ht="15" customHeight="1" x14ac:dyDescent="0.2">
      <c r="A125" s="175"/>
      <c r="B125" s="76"/>
      <c r="C125" s="76"/>
      <c r="D125" s="76"/>
      <c r="E125" s="76"/>
    </row>
    <row r="126" spans="1:5" s="7" customFormat="1" ht="15" customHeight="1" x14ac:dyDescent="0.2">
      <c r="A126" s="175"/>
      <c r="B126" s="76"/>
      <c r="C126" s="76"/>
      <c r="D126" s="76"/>
      <c r="E126" s="76"/>
    </row>
    <row r="127" spans="1:5" s="7" customFormat="1" ht="15" customHeight="1" x14ac:dyDescent="0.2">
      <c r="A127" s="175"/>
      <c r="B127" s="76"/>
      <c r="C127" s="76"/>
      <c r="D127" s="76"/>
      <c r="E127" s="76"/>
    </row>
    <row r="128" spans="1:5" ht="15" customHeight="1" x14ac:dyDescent="0.2">
      <c r="A128" s="176"/>
    </row>
    <row r="129" spans="1:1" s="46" customFormat="1" ht="15" customHeight="1" x14ac:dyDescent="0.2">
      <c r="A129" s="176"/>
    </row>
    <row r="130" spans="1:1" s="46" customFormat="1" ht="15" customHeight="1" x14ac:dyDescent="0.2">
      <c r="A130" s="176"/>
    </row>
    <row r="131" spans="1:1" s="46" customFormat="1" ht="15" customHeight="1" x14ac:dyDescent="0.2">
      <c r="A131" s="176"/>
    </row>
    <row r="132" spans="1:1" s="46" customFormat="1" ht="15" customHeight="1" x14ac:dyDescent="0.2">
      <c r="A132" s="176"/>
    </row>
    <row r="133" spans="1:1" s="46" customFormat="1" ht="15" customHeight="1" x14ac:dyDescent="0.2">
      <c r="A133" s="176"/>
    </row>
    <row r="134" spans="1:1" s="46" customFormat="1" ht="15" customHeight="1" x14ac:dyDescent="0.2">
      <c r="A134" s="176"/>
    </row>
    <row r="135" spans="1:1" s="46" customFormat="1" ht="15" customHeight="1" x14ac:dyDescent="0.2">
      <c r="A135" s="176"/>
    </row>
    <row r="136" spans="1:1" s="46" customFormat="1" ht="15" customHeight="1" x14ac:dyDescent="0.2">
      <c r="A136" s="176"/>
    </row>
    <row r="137" spans="1:1" s="46" customFormat="1" ht="15" customHeight="1" x14ac:dyDescent="0.2">
      <c r="A137" s="176"/>
    </row>
    <row r="138" spans="1:1" s="46" customFormat="1" ht="15" customHeight="1" x14ac:dyDescent="0.2">
      <c r="A138" s="176"/>
    </row>
    <row r="139" spans="1:1" s="46" customFormat="1" ht="15" customHeight="1" x14ac:dyDescent="0.2">
      <c r="A139" s="176"/>
    </row>
    <row r="140" spans="1:1" s="46" customFormat="1" ht="15" customHeight="1" x14ac:dyDescent="0.2">
      <c r="A140" s="176"/>
    </row>
    <row r="141" spans="1:1" s="46" customFormat="1" ht="15" customHeight="1" x14ac:dyDescent="0.2">
      <c r="A141" s="176"/>
    </row>
    <row r="142" spans="1:1" s="46" customFormat="1" ht="15" customHeight="1" x14ac:dyDescent="0.2">
      <c r="A142" s="176"/>
    </row>
    <row r="143" spans="1:1" s="46" customFormat="1" ht="15" customHeight="1" x14ac:dyDescent="0.2">
      <c r="A143" s="176"/>
    </row>
    <row r="144" spans="1:1" s="46" customFormat="1" ht="15" customHeight="1" x14ac:dyDescent="0.2">
      <c r="A144" s="176"/>
    </row>
    <row r="145" spans="1:1" s="46" customFormat="1" ht="15" customHeight="1" x14ac:dyDescent="0.2">
      <c r="A145" s="176"/>
    </row>
    <row r="146" spans="1:1" s="46" customFormat="1" ht="15" customHeight="1" x14ac:dyDescent="0.2">
      <c r="A146" s="176"/>
    </row>
    <row r="147" spans="1:1" s="46" customFormat="1" ht="15" customHeight="1" x14ac:dyDescent="0.2">
      <c r="A147" s="176"/>
    </row>
    <row r="148" spans="1:1" s="46" customFormat="1" ht="15" customHeight="1" x14ac:dyDescent="0.2">
      <c r="A148" s="176"/>
    </row>
    <row r="149" spans="1:1" s="46" customFormat="1" ht="15" customHeight="1" x14ac:dyDescent="0.2">
      <c r="A149" s="176"/>
    </row>
    <row r="150" spans="1:1" s="46" customFormat="1" ht="15" customHeight="1" x14ac:dyDescent="0.2">
      <c r="A150" s="176"/>
    </row>
    <row r="151" spans="1:1" s="46" customFormat="1" ht="15" customHeight="1" x14ac:dyDescent="0.2">
      <c r="A151" s="176"/>
    </row>
    <row r="152" spans="1:1" s="46" customFormat="1" ht="15" customHeight="1" x14ac:dyDescent="0.2">
      <c r="A152" s="176"/>
    </row>
    <row r="153" spans="1:1" s="46" customFormat="1" ht="15" customHeight="1" x14ac:dyDescent="0.2">
      <c r="A153" s="176"/>
    </row>
    <row r="154" spans="1:1" s="46" customFormat="1" ht="15" customHeight="1" x14ac:dyDescent="0.2">
      <c r="A154" s="176"/>
    </row>
    <row r="155" spans="1:1" s="46" customFormat="1" ht="15" customHeight="1" x14ac:dyDescent="0.2">
      <c r="A155" s="176"/>
    </row>
    <row r="156" spans="1:1" s="46" customFormat="1" ht="15" customHeight="1" x14ac:dyDescent="0.2">
      <c r="A156" s="176"/>
    </row>
    <row r="157" spans="1:1" s="46" customFormat="1" ht="15" customHeight="1" x14ac:dyDescent="0.2">
      <c r="A157" s="176"/>
    </row>
    <row r="158" spans="1:1" s="46" customFormat="1" ht="15" customHeight="1" x14ac:dyDescent="0.2">
      <c r="A158" s="176"/>
    </row>
    <row r="159" spans="1:1" s="46" customFormat="1" ht="15" customHeight="1" x14ac:dyDescent="0.2">
      <c r="A159" s="176"/>
    </row>
    <row r="160" spans="1:1" s="46" customFormat="1" ht="15" customHeight="1" x14ac:dyDescent="0.2">
      <c r="A160" s="176"/>
    </row>
    <row r="161" spans="1:1" s="46" customFormat="1" ht="15" customHeight="1" x14ac:dyDescent="0.2">
      <c r="A161" s="176"/>
    </row>
  </sheetData>
  <mergeCells count="5">
    <mergeCell ref="A1:D1"/>
    <mergeCell ref="A2:D2"/>
    <mergeCell ref="A3:D3"/>
    <mergeCell ref="A4:D4"/>
    <mergeCell ref="A5:D5"/>
  </mergeCells>
  <printOptions horizontalCentered="1"/>
  <pageMargins left="0.25" right="0.25" top="0.5" bottom="0.5" header="0.25" footer="0.25"/>
  <pageSetup scale="75" orientation="portrait" r:id="rId1"/>
  <headerFooter alignWithMargins="0">
    <oddFooter xml:space="preserve">&amp;CPage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BD0E9-C41D-47FD-BC8E-EA09499B759A}">
  <dimension ref="A1:F38"/>
  <sheetViews>
    <sheetView workbookViewId="0"/>
  </sheetViews>
  <sheetFormatPr defaultColWidth="15.7109375" defaultRowHeight="15" customHeight="1" x14ac:dyDescent="0.25"/>
  <cols>
    <col min="1" max="1" width="50.7109375" style="84" customWidth="1"/>
    <col min="2" max="6" width="18.7109375" style="217" customWidth="1"/>
    <col min="7" max="16384" width="15.7109375" style="84"/>
  </cols>
  <sheetData>
    <row r="1" spans="1:6" s="181" customFormat="1" ht="30" customHeight="1" x14ac:dyDescent="0.35">
      <c r="A1" s="178" t="s">
        <v>0</v>
      </c>
      <c r="B1" s="179"/>
      <c r="C1" s="179"/>
      <c r="D1" s="179"/>
      <c r="E1" s="179"/>
      <c r="F1" s="180"/>
    </row>
    <row r="2" spans="1:6" s="185" customFormat="1" ht="15" customHeight="1" x14ac:dyDescent="0.3">
      <c r="A2" s="182"/>
      <c r="B2" s="183"/>
      <c r="C2" s="183"/>
      <c r="D2" s="183"/>
      <c r="E2" s="183"/>
      <c r="F2" s="184"/>
    </row>
    <row r="3" spans="1:6" ht="15" customHeight="1" x14ac:dyDescent="0.25">
      <c r="A3" s="47" t="s">
        <v>159</v>
      </c>
      <c r="B3" s="186"/>
      <c r="C3" s="186"/>
      <c r="D3" s="186"/>
      <c r="E3" s="186"/>
      <c r="F3" s="187"/>
    </row>
    <row r="4" spans="1:6" ht="15" customHeight="1" x14ac:dyDescent="0.25">
      <c r="A4" s="47" t="s">
        <v>111</v>
      </c>
      <c r="B4" s="186"/>
      <c r="C4" s="186"/>
      <c r="D4" s="186"/>
      <c r="E4" s="186"/>
      <c r="F4" s="187"/>
    </row>
    <row r="5" spans="1:6" s="7" customFormat="1" ht="15" customHeight="1" x14ac:dyDescent="0.25">
      <c r="A5" s="188"/>
      <c r="B5" s="189"/>
      <c r="C5" s="189"/>
      <c r="D5" s="189"/>
      <c r="E5" s="189"/>
      <c r="F5" s="189"/>
    </row>
    <row r="6" spans="1:6" s="7" customFormat="1" ht="30" customHeight="1" x14ac:dyDescent="0.25">
      <c r="B6" s="190" t="s">
        <v>71</v>
      </c>
      <c r="C6" s="190" t="s">
        <v>72</v>
      </c>
      <c r="D6" s="190" t="s">
        <v>73</v>
      </c>
      <c r="E6" s="190" t="s">
        <v>74</v>
      </c>
      <c r="F6" s="191" t="s">
        <v>75</v>
      </c>
    </row>
    <row r="7" spans="1:6" s="93" customFormat="1" ht="15" customHeight="1" x14ac:dyDescent="0.25">
      <c r="A7" s="192" t="s">
        <v>160</v>
      </c>
      <c r="B7" s="189"/>
      <c r="C7" s="189"/>
      <c r="D7" s="189"/>
      <c r="E7" s="189"/>
      <c r="F7" s="189"/>
    </row>
    <row r="8" spans="1:6" s="7" customFormat="1" ht="15" customHeight="1" x14ac:dyDescent="0.25">
      <c r="A8" s="193" t="s">
        <v>161</v>
      </c>
      <c r="B8" s="194"/>
      <c r="C8" s="194"/>
      <c r="D8" s="195"/>
      <c r="E8" s="196"/>
      <c r="F8" s="196"/>
    </row>
    <row r="9" spans="1:6" s="93" customFormat="1" ht="15" customHeight="1" x14ac:dyDescent="0.25">
      <c r="A9" s="5" t="s">
        <v>162</v>
      </c>
      <c r="B9" s="194">
        <f>-'[1]TB - Rounded'!G208</f>
        <v>909416</v>
      </c>
      <c r="C9" s="194">
        <f>-'[1]TB - Rounded'!G204</f>
        <v>-2991</v>
      </c>
      <c r="D9" s="160">
        <f>'[1]TB - Rounded'!G201</f>
        <v>0</v>
      </c>
      <c r="E9" s="160">
        <v>0</v>
      </c>
      <c r="F9" s="194">
        <f>SUM(B9:E9)</f>
        <v>906425</v>
      </c>
    </row>
    <row r="10" spans="1:6" s="7" customFormat="1" ht="15" customHeight="1" x14ac:dyDescent="0.25">
      <c r="A10" s="5" t="s">
        <v>163</v>
      </c>
      <c r="B10" s="197">
        <f>-'[1]TB - Rounded'!G209</f>
        <v>317493</v>
      </c>
      <c r="C10" s="197">
        <f>-'[1]TB - Rounded'!G205</f>
        <v>-742</v>
      </c>
      <c r="D10" s="160">
        <f>'[1]TB - Rounded'!G202</f>
        <v>0</v>
      </c>
      <c r="E10" s="160">
        <v>0</v>
      </c>
      <c r="F10" s="198">
        <f>SUM(B10:E10)</f>
        <v>316751</v>
      </c>
    </row>
    <row r="11" spans="1:6" s="7" customFormat="1" ht="15" customHeight="1" x14ac:dyDescent="0.25">
      <c r="A11" s="5" t="s">
        <v>164</v>
      </c>
      <c r="B11" s="198">
        <f>-'[1]TB - Rounded'!G210</f>
        <v>3019</v>
      </c>
      <c r="C11" s="160">
        <f>'[1]TB - Rounded'!G206</f>
        <v>0</v>
      </c>
      <c r="D11" s="160">
        <v>0</v>
      </c>
      <c r="E11" s="160">
        <v>0</v>
      </c>
      <c r="F11" s="198">
        <f>SUM(B11:E11)</f>
        <v>3019</v>
      </c>
    </row>
    <row r="12" spans="1:6" s="203" customFormat="1" ht="15" customHeight="1" thickBot="1" x14ac:dyDescent="0.3">
      <c r="A12" s="199" t="s">
        <v>165</v>
      </c>
      <c r="B12" s="200">
        <f>SUM(B9:B11)</f>
        <v>1229928</v>
      </c>
      <c r="C12" s="103">
        <f>SUM(C9:C11)</f>
        <v>-3733</v>
      </c>
      <c r="D12" s="201">
        <f>SUM(D9:D11)</f>
        <v>0</v>
      </c>
      <c r="E12" s="201">
        <f>SUM(E9:E11)</f>
        <v>0</v>
      </c>
      <c r="F12" s="202">
        <f>SUM(F9:F11)</f>
        <v>1226195</v>
      </c>
    </row>
    <row r="13" spans="1:6" s="203" customFormat="1" ht="15" customHeight="1" thickTop="1" x14ac:dyDescent="0.25">
      <c r="A13" s="5"/>
      <c r="B13" s="204"/>
      <c r="C13" s="204"/>
      <c r="D13" s="204"/>
      <c r="E13" s="204"/>
      <c r="F13" s="205"/>
    </row>
    <row r="14" spans="1:6" s="203" customFormat="1" ht="30" customHeight="1" x14ac:dyDescent="0.25">
      <c r="A14" s="193" t="s">
        <v>166</v>
      </c>
      <c r="B14" s="204"/>
      <c r="C14" s="204"/>
      <c r="D14" s="204"/>
      <c r="E14" s="204"/>
      <c r="F14" s="206"/>
    </row>
    <row r="15" spans="1:6" s="203" customFormat="1" ht="15" customHeight="1" x14ac:dyDescent="0.25">
      <c r="A15" s="5" t="s">
        <v>162</v>
      </c>
      <c r="B15" s="195">
        <f>'Premiums YTD-8'!B15</f>
        <v>1881676</v>
      </c>
      <c r="C15" s="160">
        <f>'Premiums YTD-8'!C15</f>
        <v>0</v>
      </c>
      <c r="D15" s="160">
        <f>'Premiums YTD-8'!D15</f>
        <v>0</v>
      </c>
      <c r="E15" s="160">
        <f>'Premiums YTD-8'!E15</f>
        <v>0</v>
      </c>
      <c r="F15" s="207">
        <f>SUM(B15:E15)</f>
        <v>1881676</v>
      </c>
    </row>
    <row r="16" spans="1:6" s="203" customFormat="1" ht="15" customHeight="1" x14ac:dyDescent="0.25">
      <c r="A16" s="5" t="s">
        <v>167</v>
      </c>
      <c r="B16" s="195">
        <f>'Premiums YTD-8'!B16</f>
        <v>692084</v>
      </c>
      <c r="C16" s="160">
        <f>'Premiums YTD-8'!C16</f>
        <v>0</v>
      </c>
      <c r="D16" s="160">
        <f>'Premiums YTD-8'!D16</f>
        <v>0</v>
      </c>
      <c r="E16" s="160">
        <f>'Premiums YTD-8'!E16</f>
        <v>0</v>
      </c>
      <c r="F16" s="207">
        <f>SUM(B16:E16)</f>
        <v>692084</v>
      </c>
    </row>
    <row r="17" spans="1:6" s="203" customFormat="1" ht="15" customHeight="1" x14ac:dyDescent="0.25">
      <c r="A17" s="5" t="s">
        <v>168</v>
      </c>
      <c r="B17" s="195">
        <f>'Premiums YTD-8'!B17</f>
        <v>8135</v>
      </c>
      <c r="C17" s="160">
        <f>'Premiums YTD-8'!C17</f>
        <v>0</v>
      </c>
      <c r="D17" s="160">
        <f>'Premiums YTD-8'!D17</f>
        <v>0</v>
      </c>
      <c r="E17" s="160">
        <f>'Premiums YTD-8'!E17</f>
        <v>0</v>
      </c>
      <c r="F17" s="207">
        <f>SUM(B17:E17)</f>
        <v>8135</v>
      </c>
    </row>
    <row r="18" spans="1:6" s="203" customFormat="1" ht="15" customHeight="1" thickBot="1" x14ac:dyDescent="0.3">
      <c r="A18" s="199" t="s">
        <v>165</v>
      </c>
      <c r="B18" s="208">
        <f>SUM(B15:B17)</f>
        <v>2581895</v>
      </c>
      <c r="C18" s="201">
        <f>SUM(C15:C17)</f>
        <v>0</v>
      </c>
      <c r="D18" s="201">
        <f>SUM(D15:D17)</f>
        <v>0</v>
      </c>
      <c r="E18" s="201">
        <f>SUM(E15:E17)</f>
        <v>0</v>
      </c>
      <c r="F18" s="209">
        <f>SUM(F15:F17)</f>
        <v>2581895</v>
      </c>
    </row>
    <row r="19" spans="1:6" s="203" customFormat="1" ht="15" customHeight="1" thickTop="1" x14ac:dyDescent="0.25">
      <c r="A19" s="5"/>
      <c r="B19" s="204"/>
      <c r="C19" s="204"/>
      <c r="D19" s="204"/>
      <c r="E19" s="204"/>
      <c r="F19" s="205"/>
    </row>
    <row r="20" spans="1:6" s="203" customFormat="1" ht="30" customHeight="1" x14ac:dyDescent="0.25">
      <c r="A20" s="193" t="s">
        <v>169</v>
      </c>
      <c r="B20" s="210"/>
      <c r="C20" s="210"/>
      <c r="D20" s="210"/>
      <c r="E20" s="210"/>
      <c r="F20" s="206"/>
    </row>
    <row r="21" spans="1:6" s="203" customFormat="1" ht="15" customHeight="1" x14ac:dyDescent="0.25">
      <c r="A21" s="5" t="s">
        <v>162</v>
      </c>
      <c r="B21" s="195">
        <v>1790620</v>
      </c>
      <c r="C21" s="195">
        <v>113258</v>
      </c>
      <c r="D21" s="160">
        <v>0</v>
      </c>
      <c r="E21" s="160">
        <v>0</v>
      </c>
      <c r="F21" s="207">
        <f>SUM(B21:E21)</f>
        <v>1903878</v>
      </c>
    </row>
    <row r="22" spans="1:6" s="203" customFormat="1" ht="15" customHeight="1" x14ac:dyDescent="0.25">
      <c r="A22" s="5" t="s">
        <v>163</v>
      </c>
      <c r="B22" s="195">
        <v>679918</v>
      </c>
      <c r="C22" s="195">
        <v>39126</v>
      </c>
      <c r="D22" s="160">
        <v>0</v>
      </c>
      <c r="E22" s="160">
        <v>0</v>
      </c>
      <c r="F22" s="207">
        <f>SUM(B22:E22)</f>
        <v>719044</v>
      </c>
    </row>
    <row r="23" spans="1:6" s="203" customFormat="1" ht="15" customHeight="1" x14ac:dyDescent="0.25">
      <c r="A23" s="5" t="s">
        <v>164</v>
      </c>
      <c r="B23" s="195">
        <v>8387</v>
      </c>
      <c r="C23" s="195">
        <v>405</v>
      </c>
      <c r="D23" s="204">
        <v>0</v>
      </c>
      <c r="E23" s="204">
        <v>0</v>
      </c>
      <c r="F23" s="207">
        <f>SUM(B23:E23)</f>
        <v>8792</v>
      </c>
    </row>
    <row r="24" spans="1:6" s="203" customFormat="1" ht="15" customHeight="1" thickBot="1" x14ac:dyDescent="0.3">
      <c r="A24" s="199" t="s">
        <v>165</v>
      </c>
      <c r="B24" s="208">
        <f t="shared" ref="B24:C24" si="0">SUM(B21:B23)</f>
        <v>2478925</v>
      </c>
      <c r="C24" s="208">
        <f t="shared" si="0"/>
        <v>152789</v>
      </c>
      <c r="D24" s="201">
        <f>SUM(D21:D23)</f>
        <v>0</v>
      </c>
      <c r="E24" s="201">
        <f>SUM(E21:E23)</f>
        <v>0</v>
      </c>
      <c r="F24" s="209">
        <f>SUM(F21:F23)</f>
        <v>2631714</v>
      </c>
    </row>
    <row r="25" spans="1:6" s="212" customFormat="1" ht="15" customHeight="1" thickTop="1" x14ac:dyDescent="0.25">
      <c r="A25" s="211"/>
      <c r="B25" s="204"/>
      <c r="C25" s="204"/>
      <c r="D25" s="204"/>
      <c r="E25" s="204"/>
      <c r="F25" s="206"/>
    </row>
    <row r="26" spans="1:6" s="203" customFormat="1" ht="15" customHeight="1" x14ac:dyDescent="0.25">
      <c r="A26" s="193" t="s">
        <v>170</v>
      </c>
      <c r="B26" s="204"/>
      <c r="C26" s="204"/>
      <c r="D26" s="204"/>
      <c r="E26" s="204"/>
      <c r="F26" s="206"/>
    </row>
    <row r="27" spans="1:6" s="203" customFormat="1" ht="15" customHeight="1" x14ac:dyDescent="0.25">
      <c r="A27" s="5" t="s">
        <v>162</v>
      </c>
      <c r="B27" s="195">
        <f t="shared" ref="B27:E29" si="1">B9-(B15-B21)</f>
        <v>818360</v>
      </c>
      <c r="C27" s="195">
        <f t="shared" si="1"/>
        <v>110267</v>
      </c>
      <c r="D27" s="160">
        <f t="shared" si="1"/>
        <v>0</v>
      </c>
      <c r="E27" s="160">
        <f t="shared" si="1"/>
        <v>0</v>
      </c>
      <c r="F27" s="195">
        <f>SUM(B27:E27)</f>
        <v>928627</v>
      </c>
    </row>
    <row r="28" spans="1:6" s="203" customFormat="1" ht="15" customHeight="1" x14ac:dyDescent="0.25">
      <c r="A28" s="5" t="s">
        <v>163</v>
      </c>
      <c r="B28" s="195">
        <f t="shared" si="1"/>
        <v>305327</v>
      </c>
      <c r="C28" s="195">
        <f t="shared" si="1"/>
        <v>38384</v>
      </c>
      <c r="D28" s="160">
        <f t="shared" si="1"/>
        <v>0</v>
      </c>
      <c r="E28" s="160">
        <f t="shared" si="1"/>
        <v>0</v>
      </c>
      <c r="F28" s="195">
        <f>SUM(B28:E28)</f>
        <v>343711</v>
      </c>
    </row>
    <row r="29" spans="1:6" s="203" customFormat="1" ht="15" customHeight="1" x14ac:dyDescent="0.25">
      <c r="A29" s="213" t="s">
        <v>164</v>
      </c>
      <c r="B29" s="195">
        <f t="shared" si="1"/>
        <v>3271</v>
      </c>
      <c r="C29" s="195">
        <f t="shared" si="1"/>
        <v>405</v>
      </c>
      <c r="D29" s="160">
        <f t="shared" si="1"/>
        <v>0</v>
      </c>
      <c r="E29" s="160">
        <f t="shared" si="1"/>
        <v>0</v>
      </c>
      <c r="F29" s="214">
        <f>SUM(B29:E29)</f>
        <v>3676</v>
      </c>
    </row>
    <row r="30" spans="1:6" s="203" customFormat="1" ht="15" customHeight="1" thickBot="1" x14ac:dyDescent="0.3">
      <c r="A30" s="199" t="s">
        <v>165</v>
      </c>
      <c r="B30" s="215">
        <f>SUM(B27:B29)</f>
        <v>1126958</v>
      </c>
      <c r="C30" s="215">
        <f>SUM(C27:C29)</f>
        <v>149056</v>
      </c>
      <c r="D30" s="216">
        <f>SUM(D27:D29)</f>
        <v>0</v>
      </c>
      <c r="E30" s="216">
        <f>SUM(E27:E29)</f>
        <v>0</v>
      </c>
      <c r="F30" s="215">
        <f>SUM(F27:F29)</f>
        <v>1276014</v>
      </c>
    </row>
    <row r="31" spans="1:6" s="7" customFormat="1" ht="15" customHeight="1" thickTop="1" x14ac:dyDescent="0.2">
      <c r="B31" s="205"/>
      <c r="C31" s="205"/>
      <c r="D31" s="205"/>
      <c r="E31" s="205"/>
      <c r="F31" s="205"/>
    </row>
    <row r="32" spans="1:6" s="7" customFormat="1" ht="15" customHeight="1" x14ac:dyDescent="0.2">
      <c r="A32" s="307" t="s">
        <v>171</v>
      </c>
      <c r="B32" s="308"/>
      <c r="C32" s="308"/>
      <c r="D32" s="308"/>
      <c r="E32" s="307"/>
      <c r="F32" s="307"/>
    </row>
    <row r="33" spans="1:6" s="7" customFormat="1" ht="15" customHeight="1" x14ac:dyDescent="0.2">
      <c r="A33" s="307"/>
      <c r="B33" s="308"/>
      <c r="C33" s="308"/>
      <c r="D33" s="308"/>
      <c r="E33" s="307"/>
      <c r="F33" s="307"/>
    </row>
    <row r="38" spans="1:6" ht="15" customHeight="1" x14ac:dyDescent="0.25">
      <c r="F38" s="217" t="s">
        <v>172</v>
      </c>
    </row>
  </sheetData>
  <mergeCells count="1">
    <mergeCell ref="A32:F33"/>
  </mergeCells>
  <printOptions horizontalCentered="1"/>
  <pageMargins left="0.25" right="0.25" top="0.5" bottom="0.5" header="0.25" footer="0.25"/>
  <pageSetup scale="80" orientation="landscape"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8A7FC-4E36-4707-B820-D7BE94A0778D}">
  <dimension ref="A1:G58"/>
  <sheetViews>
    <sheetView workbookViewId="0"/>
  </sheetViews>
  <sheetFormatPr defaultColWidth="15.7109375" defaultRowHeight="15" customHeight="1" x14ac:dyDescent="0.25"/>
  <cols>
    <col min="1" max="1" width="52" style="84" customWidth="1"/>
    <col min="2" max="6" width="18.7109375" style="217" customWidth="1"/>
    <col min="7" max="16384" width="15.7109375" style="84"/>
  </cols>
  <sheetData>
    <row r="1" spans="1:6" s="181" customFormat="1" ht="30" customHeight="1" x14ac:dyDescent="0.35">
      <c r="A1" s="178" t="s">
        <v>0</v>
      </c>
      <c r="B1" s="179"/>
      <c r="C1" s="179"/>
      <c r="D1" s="179"/>
      <c r="E1" s="179"/>
      <c r="F1" s="180"/>
    </row>
    <row r="2" spans="1:6" s="185" customFormat="1" ht="15" customHeight="1" x14ac:dyDescent="0.3">
      <c r="A2" s="182"/>
      <c r="B2" s="183"/>
      <c r="C2" s="183"/>
      <c r="D2" s="183"/>
      <c r="E2" s="183"/>
      <c r="F2" s="184"/>
    </row>
    <row r="3" spans="1:6" ht="15" customHeight="1" x14ac:dyDescent="0.25">
      <c r="A3" s="47" t="s">
        <v>159</v>
      </c>
      <c r="B3" s="186"/>
      <c r="C3" s="186"/>
      <c r="D3" s="186"/>
      <c r="E3" s="186"/>
      <c r="F3" s="187"/>
    </row>
    <row r="4" spans="1:6" ht="15" customHeight="1" x14ac:dyDescent="0.25">
      <c r="A4" s="47" t="s">
        <v>157</v>
      </c>
      <c r="B4" s="186"/>
      <c r="C4" s="186"/>
      <c r="D4" s="186"/>
      <c r="E4" s="186"/>
      <c r="F4" s="187"/>
    </row>
    <row r="5" spans="1:6" s="7" customFormat="1" ht="15" customHeight="1" x14ac:dyDescent="0.25">
      <c r="A5" s="188"/>
      <c r="B5" s="189"/>
      <c r="C5" s="189"/>
      <c r="D5" s="189"/>
      <c r="E5" s="189"/>
      <c r="F5" s="189"/>
    </row>
    <row r="6" spans="1:6" s="7" customFormat="1" ht="30" customHeight="1" x14ac:dyDescent="0.25">
      <c r="B6" s="190" t="s">
        <v>71</v>
      </c>
      <c r="C6" s="190" t="s">
        <v>72</v>
      </c>
      <c r="D6" s="190" t="s">
        <v>73</v>
      </c>
      <c r="E6" s="190" t="s">
        <v>74</v>
      </c>
      <c r="F6" s="191" t="s">
        <v>75</v>
      </c>
    </row>
    <row r="7" spans="1:6" s="7" customFormat="1" ht="15" customHeight="1" x14ac:dyDescent="0.25">
      <c r="A7" s="192" t="s">
        <v>160</v>
      </c>
      <c r="B7" s="189"/>
      <c r="C7" s="189"/>
      <c r="D7" s="189"/>
      <c r="E7" s="189"/>
      <c r="F7" s="189"/>
    </row>
    <row r="8" spans="1:6" s="7" customFormat="1" ht="15" customHeight="1" x14ac:dyDescent="0.25">
      <c r="A8" s="193" t="s">
        <v>161</v>
      </c>
      <c r="B8" s="196"/>
      <c r="C8" s="196"/>
      <c r="D8" s="196"/>
      <c r="E8" s="196"/>
      <c r="F8" s="196"/>
    </row>
    <row r="9" spans="1:6" s="93" customFormat="1" ht="15" customHeight="1" x14ac:dyDescent="0.25">
      <c r="A9" s="5" t="s">
        <v>162</v>
      </c>
      <c r="B9" s="194">
        <f>-'[1]TB - Rounded'!I208</f>
        <v>3722125</v>
      </c>
      <c r="C9" s="194">
        <f>-'[1]TB - Rounded'!I204</f>
        <v>-43032</v>
      </c>
      <c r="D9" s="194">
        <f>-'[1]TB - Rounded'!I201</f>
        <v>-1440</v>
      </c>
      <c r="E9" s="160">
        <v>0</v>
      </c>
      <c r="F9" s="194">
        <f>SUM(B9:E9)</f>
        <v>3677653</v>
      </c>
    </row>
    <row r="10" spans="1:6" s="7" customFormat="1" ht="15" customHeight="1" x14ac:dyDescent="0.25">
      <c r="A10" s="5" t="s">
        <v>163</v>
      </c>
      <c r="B10" s="197">
        <f>-'[1]TB - Rounded'!I209</f>
        <v>1376087</v>
      </c>
      <c r="C10" s="197">
        <f>-'[1]TB - Rounded'!I205</f>
        <v>-16676</v>
      </c>
      <c r="D10" s="197">
        <f>-'[1]TB - Rounded'!I202</f>
        <v>-783</v>
      </c>
      <c r="E10" s="160">
        <v>0</v>
      </c>
      <c r="F10" s="198">
        <f>SUM(B10:E10)</f>
        <v>1358628</v>
      </c>
    </row>
    <row r="11" spans="1:6" s="7" customFormat="1" ht="15" customHeight="1" x14ac:dyDescent="0.25">
      <c r="A11" s="5" t="s">
        <v>164</v>
      </c>
      <c r="B11" s="197">
        <f>-'[1]TB - Rounded'!I210</f>
        <v>14208</v>
      </c>
      <c r="C11" s="197">
        <f>-'[1]TB - Rounded'!I206</f>
        <v>-87</v>
      </c>
      <c r="D11" s="160">
        <v>0</v>
      </c>
      <c r="E11" s="160">
        <v>0</v>
      </c>
      <c r="F11" s="198">
        <f>SUM(B11:E11)</f>
        <v>14121</v>
      </c>
    </row>
    <row r="12" spans="1:6" s="203" customFormat="1" ht="15" customHeight="1" thickBot="1" x14ac:dyDescent="0.3">
      <c r="A12" s="199" t="s">
        <v>165</v>
      </c>
      <c r="B12" s="200">
        <f t="shared" ref="B12:D12" si="0">SUM(B9:B11)</f>
        <v>5112420</v>
      </c>
      <c r="C12" s="103">
        <f t="shared" si="0"/>
        <v>-59795</v>
      </c>
      <c r="D12" s="103">
        <f t="shared" si="0"/>
        <v>-2223</v>
      </c>
      <c r="E12" s="201">
        <f>SUM(E9:E11)</f>
        <v>0</v>
      </c>
      <c r="F12" s="202">
        <f>SUM(F9:F11)</f>
        <v>5050402</v>
      </c>
    </row>
    <row r="13" spans="1:6" s="203" customFormat="1" ht="15" customHeight="1" thickTop="1" x14ac:dyDescent="0.25">
      <c r="A13" s="5"/>
      <c r="B13" s="204"/>
      <c r="C13" s="204"/>
      <c r="D13" s="204"/>
      <c r="E13" s="204"/>
      <c r="F13" s="205"/>
    </row>
    <row r="14" spans="1:6" s="203" customFormat="1" ht="30" customHeight="1" x14ac:dyDescent="0.25">
      <c r="A14" s="193" t="s">
        <v>166</v>
      </c>
      <c r="B14" s="204"/>
      <c r="C14" s="204"/>
      <c r="D14" s="204"/>
      <c r="E14" s="204"/>
      <c r="F14" s="206"/>
    </row>
    <row r="15" spans="1:6" s="203" customFormat="1" ht="15" customHeight="1" x14ac:dyDescent="0.25">
      <c r="A15" s="5" t="s">
        <v>162</v>
      </c>
      <c r="B15" s="218">
        <f>-'[1]TB - Rounded'!I69</f>
        <v>1881676</v>
      </c>
      <c r="C15" s="160">
        <f>'[1]TB - Rounded'!I65</f>
        <v>0</v>
      </c>
      <c r="D15" s="160">
        <v>0</v>
      </c>
      <c r="E15" s="160">
        <v>0</v>
      </c>
      <c r="F15" s="207">
        <f>SUM(B15:E15)</f>
        <v>1881676</v>
      </c>
    </row>
    <row r="16" spans="1:6" s="203" customFormat="1" ht="15" customHeight="1" x14ac:dyDescent="0.25">
      <c r="A16" s="5" t="s">
        <v>167</v>
      </c>
      <c r="B16" s="218">
        <f>-'[1]TB - Rounded'!I70</f>
        <v>692084</v>
      </c>
      <c r="C16" s="160">
        <f>'[1]TB - Rounded'!I66</f>
        <v>0</v>
      </c>
      <c r="D16" s="160">
        <v>0</v>
      </c>
      <c r="E16" s="160">
        <v>0</v>
      </c>
      <c r="F16" s="207">
        <f>SUM(B16:E16)</f>
        <v>692084</v>
      </c>
    </row>
    <row r="17" spans="1:6" s="203" customFormat="1" ht="15" customHeight="1" x14ac:dyDescent="0.25">
      <c r="A17" s="5" t="s">
        <v>168</v>
      </c>
      <c r="B17" s="218">
        <f>-'[1]TB - Rounded'!I71</f>
        <v>8135</v>
      </c>
      <c r="C17" s="160">
        <f>'[1]TB - Rounded'!I67</f>
        <v>0</v>
      </c>
      <c r="D17" s="160">
        <v>0</v>
      </c>
      <c r="E17" s="160">
        <v>0</v>
      </c>
      <c r="F17" s="207">
        <f>SUM(B17:E17)</f>
        <v>8135</v>
      </c>
    </row>
    <row r="18" spans="1:6" s="203" customFormat="1" ht="15" customHeight="1" thickBot="1" x14ac:dyDescent="0.3">
      <c r="A18" s="199" t="s">
        <v>165</v>
      </c>
      <c r="B18" s="208">
        <f>SUM(B15:B17)</f>
        <v>2581895</v>
      </c>
      <c r="C18" s="201">
        <f>SUM(C15:C17)</f>
        <v>0</v>
      </c>
      <c r="D18" s="201">
        <f>SUM(D15:D17)</f>
        <v>0</v>
      </c>
      <c r="E18" s="201">
        <f>SUM(E15:E17)</f>
        <v>0</v>
      </c>
      <c r="F18" s="209">
        <f>SUM(F15:F17)</f>
        <v>2581895</v>
      </c>
    </row>
    <row r="19" spans="1:6" s="203" customFormat="1" ht="15" customHeight="1" thickTop="1" x14ac:dyDescent="0.25">
      <c r="A19" s="5"/>
      <c r="B19" s="204"/>
      <c r="C19" s="204"/>
      <c r="D19" s="204"/>
      <c r="E19" s="204"/>
      <c r="F19" s="205"/>
    </row>
    <row r="20" spans="1:6" s="203" customFormat="1" ht="30" customHeight="1" x14ac:dyDescent="0.25">
      <c r="A20" s="193" t="s">
        <v>173</v>
      </c>
      <c r="B20" s="210"/>
      <c r="C20" s="210"/>
      <c r="D20" s="210"/>
      <c r="E20" s="210"/>
      <c r="F20" s="206"/>
    </row>
    <row r="21" spans="1:6" s="203" customFormat="1" ht="15" customHeight="1" x14ac:dyDescent="0.25">
      <c r="A21" s="5" t="s">
        <v>162</v>
      </c>
      <c r="B21" s="160">
        <v>0</v>
      </c>
      <c r="C21" s="218">
        <v>1913388</v>
      </c>
      <c r="D21" s="160">
        <v>0</v>
      </c>
      <c r="E21" s="160">
        <v>0</v>
      </c>
      <c r="F21" s="207">
        <f>SUM(B21:E21)</f>
        <v>1913388</v>
      </c>
    </row>
    <row r="22" spans="1:6" s="203" customFormat="1" ht="15" customHeight="1" x14ac:dyDescent="0.25">
      <c r="A22" s="5" t="s">
        <v>163</v>
      </c>
      <c r="B22" s="160">
        <v>0</v>
      </c>
      <c r="C22" s="218">
        <v>713574</v>
      </c>
      <c r="D22" s="160">
        <v>0</v>
      </c>
      <c r="E22" s="160">
        <v>0</v>
      </c>
      <c r="F22" s="207">
        <f>SUM(B22:E22)</f>
        <v>713574</v>
      </c>
    </row>
    <row r="23" spans="1:6" s="203" customFormat="1" ht="15" customHeight="1" x14ac:dyDescent="0.25">
      <c r="A23" s="5" t="s">
        <v>164</v>
      </c>
      <c r="B23" s="204">
        <v>0</v>
      </c>
      <c r="C23" s="218">
        <v>7632</v>
      </c>
      <c r="D23" s="204">
        <v>0</v>
      </c>
      <c r="E23" s="204">
        <v>0</v>
      </c>
      <c r="F23" s="207">
        <f>SUM(B23:E23)</f>
        <v>7632</v>
      </c>
    </row>
    <row r="24" spans="1:6" s="203" customFormat="1" ht="15" customHeight="1" thickBot="1" x14ac:dyDescent="0.3">
      <c r="A24" s="199" t="s">
        <v>165</v>
      </c>
      <c r="B24" s="201">
        <f>SUM(B21:B23)</f>
        <v>0</v>
      </c>
      <c r="C24" s="208">
        <f>SUM(C21:C23)</f>
        <v>2634594</v>
      </c>
      <c r="D24" s="201">
        <f>SUM(D21:D23)</f>
        <v>0</v>
      </c>
      <c r="E24" s="201">
        <f>SUM(E21:E23)</f>
        <v>0</v>
      </c>
      <c r="F24" s="209">
        <f>SUM(F21:F23)</f>
        <v>2634594</v>
      </c>
    </row>
    <row r="25" spans="1:6" s="212" customFormat="1" ht="15" customHeight="1" thickTop="1" x14ac:dyDescent="0.25">
      <c r="A25" s="211"/>
      <c r="B25" s="204"/>
      <c r="C25" s="204"/>
      <c r="D25" s="204"/>
      <c r="E25" s="204"/>
      <c r="F25" s="206"/>
    </row>
    <row r="26" spans="1:6" s="203" customFormat="1" ht="15" customHeight="1" x14ac:dyDescent="0.25">
      <c r="A26" s="193" t="s">
        <v>170</v>
      </c>
      <c r="B26" s="204"/>
      <c r="C26" s="204"/>
      <c r="D26" s="204"/>
      <c r="E26" s="204"/>
      <c r="F26" s="206"/>
    </row>
    <row r="27" spans="1:6" s="203" customFormat="1" ht="15" customHeight="1" x14ac:dyDescent="0.25">
      <c r="A27" s="5" t="s">
        <v>162</v>
      </c>
      <c r="B27" s="218">
        <f t="shared" ref="B27:E29" si="1">B9-(B15-B21)</f>
        <v>1840449</v>
      </c>
      <c r="C27" s="218">
        <f t="shared" si="1"/>
        <v>1870356</v>
      </c>
      <c r="D27" s="195">
        <f t="shared" si="1"/>
        <v>-1440</v>
      </c>
      <c r="E27" s="160">
        <f t="shared" si="1"/>
        <v>0</v>
      </c>
      <c r="F27" s="218">
        <f>SUM(B27:E27)</f>
        <v>3709365</v>
      </c>
    </row>
    <row r="28" spans="1:6" s="203" customFormat="1" ht="15" customHeight="1" x14ac:dyDescent="0.25">
      <c r="A28" s="5" t="s">
        <v>163</v>
      </c>
      <c r="B28" s="218">
        <f t="shared" si="1"/>
        <v>684003</v>
      </c>
      <c r="C28" s="218">
        <f t="shared" si="1"/>
        <v>696898</v>
      </c>
      <c r="D28" s="195">
        <f t="shared" si="1"/>
        <v>-783</v>
      </c>
      <c r="E28" s="160">
        <f t="shared" si="1"/>
        <v>0</v>
      </c>
      <c r="F28" s="218">
        <f>SUM(B28:E28)</f>
        <v>1380118</v>
      </c>
    </row>
    <row r="29" spans="1:6" s="203" customFormat="1" ht="15" customHeight="1" x14ac:dyDescent="0.25">
      <c r="A29" s="213" t="s">
        <v>164</v>
      </c>
      <c r="B29" s="207">
        <f t="shared" si="1"/>
        <v>6073</v>
      </c>
      <c r="C29" s="207">
        <f t="shared" si="1"/>
        <v>7545</v>
      </c>
      <c r="D29" s="160">
        <f t="shared" si="1"/>
        <v>0</v>
      </c>
      <c r="E29" s="160">
        <f t="shared" si="1"/>
        <v>0</v>
      </c>
      <c r="F29" s="207">
        <f>SUM(B29:E29)</f>
        <v>13618</v>
      </c>
    </row>
    <row r="30" spans="1:6" s="203" customFormat="1" ht="15" customHeight="1" thickBot="1" x14ac:dyDescent="0.3">
      <c r="A30" s="199" t="s">
        <v>165</v>
      </c>
      <c r="B30" s="215">
        <f>SUM(B27:B29)</f>
        <v>2530525</v>
      </c>
      <c r="C30" s="215">
        <f>SUM(C27:C29)</f>
        <v>2574799</v>
      </c>
      <c r="D30" s="215">
        <f>SUM(D27:D29)</f>
        <v>-2223</v>
      </c>
      <c r="E30" s="216">
        <f>SUM(E27:E29)</f>
        <v>0</v>
      </c>
      <c r="F30" s="215">
        <f>SUM(F27:F29)</f>
        <v>5103101</v>
      </c>
    </row>
    <row r="31" spans="1:6" s="203" customFormat="1" ht="15" customHeight="1" thickTop="1" x14ac:dyDescent="0.25">
      <c r="A31" s="199"/>
      <c r="B31" s="20"/>
      <c r="C31" s="20"/>
      <c r="D31" s="20"/>
      <c r="E31" s="219"/>
      <c r="F31" s="20"/>
    </row>
    <row r="32" spans="1:6" s="220" customFormat="1" ht="20.100000000000001" customHeight="1" x14ac:dyDescent="0.25">
      <c r="A32" s="307" t="s">
        <v>174</v>
      </c>
      <c r="B32" s="307"/>
      <c r="C32" s="307"/>
      <c r="D32" s="307"/>
      <c r="E32" s="307"/>
      <c r="F32" s="307"/>
    </row>
    <row r="33" spans="1:7" s="220" customFormat="1" ht="20.100000000000001" customHeight="1" x14ac:dyDescent="0.25">
      <c r="A33" s="307"/>
      <c r="B33" s="307"/>
      <c r="C33" s="307"/>
      <c r="D33" s="307"/>
      <c r="E33" s="307"/>
      <c r="F33" s="307"/>
    </row>
    <row r="34" spans="1:7" s="220" customFormat="1" ht="20.100000000000001" customHeight="1" x14ac:dyDescent="0.25">
      <c r="A34" s="307"/>
      <c r="B34" s="307"/>
      <c r="C34" s="307"/>
      <c r="D34" s="307"/>
      <c r="E34" s="307"/>
      <c r="F34" s="307"/>
    </row>
    <row r="35" spans="1:7" s="223" customFormat="1" ht="13.5" customHeight="1" x14ac:dyDescent="0.25">
      <c r="A35" s="221"/>
      <c r="B35" s="309" t="s">
        <v>175</v>
      </c>
      <c r="C35" s="222"/>
      <c r="D35" s="221"/>
      <c r="E35" s="309" t="s">
        <v>175</v>
      </c>
      <c r="F35" s="222"/>
    </row>
    <row r="36" spans="1:7" s="223" customFormat="1" ht="13.5" x14ac:dyDescent="0.25">
      <c r="A36" s="222" t="s">
        <v>176</v>
      </c>
      <c r="B36" s="309"/>
      <c r="C36" s="224" t="s">
        <v>177</v>
      </c>
      <c r="D36" s="222" t="s">
        <v>176</v>
      </c>
      <c r="E36" s="309"/>
      <c r="F36" s="224" t="s">
        <v>177</v>
      </c>
    </row>
    <row r="37" spans="1:7" s="227" customFormat="1" ht="15.75" x14ac:dyDescent="0.25">
      <c r="A37" s="225" t="s">
        <v>178</v>
      </c>
      <c r="B37" s="226">
        <v>400291</v>
      </c>
      <c r="C37" s="226">
        <f>B37+55157</f>
        <v>455448</v>
      </c>
      <c r="D37" s="225" t="s">
        <v>179</v>
      </c>
      <c r="E37" s="226">
        <v>365965.18999999994</v>
      </c>
      <c r="F37" s="226">
        <f>E37+47022</f>
        <v>412987.18999999994</v>
      </c>
    </row>
    <row r="38" spans="1:7" s="227" customFormat="1" ht="15.75" x14ac:dyDescent="0.25">
      <c r="A38" s="225" t="s">
        <v>180</v>
      </c>
      <c r="B38" s="226">
        <v>400011</v>
      </c>
      <c r="C38" s="226">
        <f>B38+56692</f>
        <v>456703</v>
      </c>
      <c r="D38" s="225" t="s">
        <v>181</v>
      </c>
      <c r="E38" s="226">
        <v>372543.72</v>
      </c>
      <c r="F38" s="226">
        <f>E38+49071</f>
        <v>421614.72</v>
      </c>
      <c r="G38" s="228"/>
    </row>
    <row r="39" spans="1:7" s="227" customFormat="1" ht="15.75" x14ac:dyDescent="0.25">
      <c r="A39" s="225" t="s">
        <v>182</v>
      </c>
      <c r="B39" s="226">
        <v>398316</v>
      </c>
      <c r="C39" s="226">
        <f>B39+56373</f>
        <v>454689</v>
      </c>
      <c r="D39" s="225" t="s">
        <v>183</v>
      </c>
      <c r="E39" s="226">
        <v>360818.65</v>
      </c>
      <c r="F39" s="226">
        <f>E39+53085</f>
        <v>413903.65</v>
      </c>
      <c r="G39" s="228"/>
    </row>
    <row r="40" spans="1:7" s="227" customFormat="1" ht="15.75" x14ac:dyDescent="0.25">
      <c r="A40" s="225" t="s">
        <v>184</v>
      </c>
      <c r="B40" s="226">
        <v>384741.5</v>
      </c>
      <c r="C40" s="226">
        <f>B40+52211</f>
        <v>436952.5</v>
      </c>
      <c r="D40" s="225" t="s">
        <v>185</v>
      </c>
      <c r="E40" s="226">
        <v>357929.85</v>
      </c>
      <c r="F40" s="226">
        <f>E40+53028</f>
        <v>410957.85</v>
      </c>
      <c r="G40" s="228"/>
    </row>
    <row r="41" spans="1:7" s="80" customFormat="1" ht="13.5" x14ac:dyDescent="0.25">
      <c r="A41" s="229"/>
      <c r="B41" s="230"/>
      <c r="C41" s="230"/>
      <c r="D41" s="230"/>
      <c r="E41" s="229"/>
      <c r="F41" s="231"/>
    </row>
    <row r="42" spans="1:7" s="80" customFormat="1" ht="13.5" x14ac:dyDescent="0.25">
      <c r="A42" s="307" t="s">
        <v>186</v>
      </c>
      <c r="B42" s="307"/>
      <c r="C42" s="307"/>
      <c r="D42" s="307"/>
      <c r="E42" s="307"/>
      <c r="F42" s="307"/>
    </row>
    <row r="43" spans="1:7" s="80" customFormat="1" ht="15" customHeight="1" x14ac:dyDescent="0.25">
      <c r="A43" s="307"/>
      <c r="B43" s="307"/>
      <c r="C43" s="307"/>
      <c r="D43" s="307"/>
      <c r="E43" s="307"/>
      <c r="F43" s="307"/>
    </row>
    <row r="44" spans="1:7" s="80" customFormat="1" ht="15" customHeight="1" x14ac:dyDescent="0.25">
      <c r="A44" s="229"/>
      <c r="B44" s="230"/>
      <c r="C44" s="230"/>
      <c r="D44" s="230"/>
      <c r="E44" s="229"/>
      <c r="F44" s="231"/>
    </row>
    <row r="45" spans="1:7" s="80" customFormat="1" ht="15" customHeight="1" x14ac:dyDescent="0.25">
      <c r="A45" s="229"/>
      <c r="B45" s="230"/>
      <c r="C45" s="230"/>
      <c r="D45" s="230"/>
      <c r="E45" s="229"/>
      <c r="F45" s="231"/>
    </row>
    <row r="46" spans="1:7" s="80" customFormat="1" ht="15" customHeight="1" x14ac:dyDescent="0.25">
      <c r="A46" s="229"/>
      <c r="B46" s="230"/>
      <c r="C46" s="230"/>
      <c r="D46" s="230"/>
      <c r="E46" s="229"/>
      <c r="F46" s="231"/>
    </row>
    <row r="47" spans="1:7" s="80" customFormat="1" ht="15" customHeight="1" x14ac:dyDescent="0.25">
      <c r="A47" s="229"/>
      <c r="B47" s="230"/>
      <c r="C47" s="230"/>
      <c r="D47" s="230"/>
      <c r="E47" s="229"/>
      <c r="F47" s="231"/>
    </row>
    <row r="48" spans="1:7" s="80" customFormat="1" ht="15" customHeight="1" x14ac:dyDescent="0.25">
      <c r="A48" s="229"/>
      <c r="B48" s="230"/>
      <c r="C48" s="230"/>
      <c r="D48" s="230"/>
      <c r="E48" s="229"/>
      <c r="F48" s="231"/>
    </row>
    <row r="49" spans="1:6" s="80" customFormat="1" ht="15" customHeight="1" x14ac:dyDescent="0.25">
      <c r="A49" s="229"/>
      <c r="B49" s="230"/>
      <c r="C49" s="230"/>
      <c r="D49" s="230"/>
      <c r="E49" s="229"/>
      <c r="F49" s="231"/>
    </row>
    <row r="50" spans="1:6" s="80" customFormat="1" ht="15" customHeight="1" x14ac:dyDescent="0.25">
      <c r="A50" s="229"/>
      <c r="B50" s="230"/>
      <c r="C50" s="230"/>
      <c r="D50" s="230"/>
      <c r="E50" s="229"/>
      <c r="F50" s="231"/>
    </row>
    <row r="51" spans="1:6" s="80" customFormat="1" ht="15" customHeight="1" x14ac:dyDescent="0.25">
      <c r="A51" s="229"/>
      <c r="B51" s="230"/>
      <c r="C51" s="230"/>
      <c r="D51" s="230"/>
      <c r="E51" s="229"/>
      <c r="F51" s="231"/>
    </row>
    <row r="52" spans="1:6" s="80" customFormat="1" ht="15" customHeight="1" x14ac:dyDescent="0.25">
      <c r="A52" s="229"/>
      <c r="B52" s="230"/>
      <c r="C52" s="230"/>
      <c r="D52" s="230"/>
      <c r="E52" s="229"/>
      <c r="F52" s="231"/>
    </row>
    <row r="53" spans="1:6" s="80" customFormat="1" ht="15" customHeight="1" x14ac:dyDescent="0.25">
      <c r="A53" s="229"/>
      <c r="B53" s="230"/>
      <c r="C53" s="230"/>
      <c r="D53" s="230"/>
      <c r="E53" s="229"/>
      <c r="F53" s="231"/>
    </row>
    <row r="54" spans="1:6" s="80" customFormat="1" ht="15" customHeight="1" x14ac:dyDescent="0.25">
      <c r="A54" s="229"/>
      <c r="B54" s="230"/>
      <c r="C54" s="230"/>
      <c r="D54" s="230"/>
      <c r="E54" s="229"/>
      <c r="F54" s="231"/>
    </row>
    <row r="55" spans="1:6" s="80" customFormat="1" ht="15" customHeight="1" x14ac:dyDescent="0.25">
      <c r="A55" s="229"/>
      <c r="B55" s="230"/>
      <c r="C55" s="230"/>
      <c r="D55" s="230"/>
      <c r="E55" s="229"/>
      <c r="F55" s="231"/>
    </row>
    <row r="56" spans="1:6" s="80" customFormat="1" ht="15" customHeight="1" x14ac:dyDescent="0.25">
      <c r="A56" s="229"/>
      <c r="B56" s="230"/>
      <c r="C56" s="230"/>
      <c r="D56" s="230"/>
      <c r="E56" s="229"/>
      <c r="F56" s="231"/>
    </row>
    <row r="57" spans="1:6" s="80" customFormat="1" ht="15" customHeight="1" x14ac:dyDescent="0.25">
      <c r="A57" s="229"/>
      <c r="B57" s="230"/>
      <c r="C57" s="230"/>
      <c r="D57" s="230"/>
      <c r="E57" s="229"/>
      <c r="F57" s="231"/>
    </row>
    <row r="58" spans="1:6" s="80" customFormat="1" ht="15" customHeight="1" x14ac:dyDescent="0.25">
      <c r="A58" s="229"/>
      <c r="B58" s="230"/>
      <c r="C58" s="230"/>
      <c r="D58" s="230"/>
      <c r="E58" s="229"/>
      <c r="F58" s="231"/>
    </row>
  </sheetData>
  <mergeCells count="4">
    <mergeCell ref="A32:F34"/>
    <mergeCell ref="B35:B36"/>
    <mergeCell ref="E35:E36"/>
    <mergeCell ref="A42:F43"/>
  </mergeCells>
  <printOptions horizontalCentered="1"/>
  <pageMargins left="0.25" right="0.25" top="0.5" bottom="0.5" header="0.25" footer="0.25"/>
  <pageSetup scale="75" orientation="landscape"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48FEE-B436-4D08-9E8A-BC1C12E863B8}">
  <dimension ref="A1:F74"/>
  <sheetViews>
    <sheetView workbookViewId="0">
      <selection sqref="A1:F1"/>
    </sheetView>
  </sheetViews>
  <sheetFormatPr defaultColWidth="15.7109375" defaultRowHeight="15" customHeight="1" x14ac:dyDescent="0.25"/>
  <cols>
    <col min="1" max="1" width="59" style="239" customWidth="1"/>
    <col min="2" max="4" width="16.7109375" style="262" customWidth="1"/>
    <col min="5" max="6" width="16.7109375" style="256" customWidth="1"/>
    <col min="7" max="16384" width="15.7109375" style="34"/>
  </cols>
  <sheetData>
    <row r="1" spans="1:6" s="232" customFormat="1" ht="24.95" customHeight="1" x14ac:dyDescent="0.35">
      <c r="A1" s="310" t="s">
        <v>0</v>
      </c>
      <c r="B1" s="310"/>
      <c r="C1" s="310"/>
      <c r="D1" s="310"/>
      <c r="E1" s="310"/>
      <c r="F1" s="310"/>
    </row>
    <row r="2" spans="1:6" s="235" customFormat="1" ht="15" customHeight="1" x14ac:dyDescent="0.25">
      <c r="A2" s="233"/>
      <c r="B2" s="234"/>
      <c r="C2" s="234"/>
      <c r="D2" s="234"/>
      <c r="E2" s="234"/>
      <c r="F2" s="234"/>
    </row>
    <row r="3" spans="1:6" s="236" customFormat="1" ht="15" customHeight="1" x14ac:dyDescent="0.2">
      <c r="A3" s="311" t="s">
        <v>187</v>
      </c>
      <c r="B3" s="311"/>
      <c r="C3" s="311"/>
      <c r="D3" s="311"/>
      <c r="E3" s="311"/>
      <c r="F3" s="311"/>
    </row>
    <row r="4" spans="1:6" s="236" customFormat="1" ht="15" customHeight="1" x14ac:dyDescent="0.2">
      <c r="A4" s="311" t="s">
        <v>70</v>
      </c>
      <c r="B4" s="311"/>
      <c r="C4" s="311"/>
      <c r="D4" s="311"/>
      <c r="E4" s="311"/>
      <c r="F4" s="311"/>
    </row>
    <row r="5" spans="1:6" s="238" customFormat="1" ht="15" customHeight="1" x14ac:dyDescent="0.25">
      <c r="A5" s="233"/>
      <c r="B5" s="237"/>
      <c r="C5" s="237"/>
      <c r="D5" s="237"/>
      <c r="E5" s="234"/>
      <c r="F5" s="234"/>
    </row>
    <row r="6" spans="1:6" ht="30" customHeight="1" x14ac:dyDescent="0.25">
      <c r="B6" s="190" t="s">
        <v>71</v>
      </c>
      <c r="C6" s="190" t="s">
        <v>72</v>
      </c>
      <c r="D6" s="190" t="s">
        <v>73</v>
      </c>
      <c r="E6" s="190" t="s">
        <v>74</v>
      </c>
      <c r="F6" s="191" t="s">
        <v>75</v>
      </c>
    </row>
    <row r="7" spans="1:6" ht="15" customHeight="1" x14ac:dyDescent="0.25">
      <c r="A7" s="240" t="s">
        <v>188</v>
      </c>
      <c r="B7" s="241"/>
      <c r="C7" s="241"/>
      <c r="D7" s="241"/>
      <c r="E7" s="241"/>
      <c r="F7" s="241"/>
    </row>
    <row r="8" spans="1:6" ht="15" customHeight="1" x14ac:dyDescent="0.25">
      <c r="A8" s="240" t="s">
        <v>189</v>
      </c>
      <c r="B8" s="242"/>
      <c r="C8" s="242"/>
      <c r="D8" s="242"/>
      <c r="E8" s="242"/>
      <c r="F8" s="242"/>
    </row>
    <row r="9" spans="1:6" ht="15" customHeight="1" x14ac:dyDescent="0.25">
      <c r="A9" s="243" t="s">
        <v>190</v>
      </c>
      <c r="B9" s="194">
        <f>'[2]Loss Expenses Paid QTD-15'!E21+'[1]TB - Rounded'!G281</f>
        <v>414517</v>
      </c>
      <c r="C9" s="160">
        <f>'[2]Loss Expenses Paid QTD-15'!E15+'[1]TB - Rounded'!G278</f>
        <v>0</v>
      </c>
      <c r="D9" s="194">
        <f>'[2]Loss Expenses Paid QTD-15'!E9+'[1]TB - Rounded'!G275</f>
        <v>45846</v>
      </c>
      <c r="E9" s="160">
        <v>0</v>
      </c>
      <c r="F9" s="194">
        <f>SUM(B9:E9)</f>
        <v>460363</v>
      </c>
    </row>
    <row r="10" spans="1:6" ht="15" customHeight="1" x14ac:dyDescent="0.25">
      <c r="A10" s="243" t="s">
        <v>163</v>
      </c>
      <c r="B10" s="198">
        <f>'[2]Loss Expenses Paid QTD-15'!E22+'[1]TB - Rounded'!G282</f>
        <v>104963</v>
      </c>
      <c r="C10" s="198">
        <f>'[2]Loss Expenses Paid QTD-15'!E16+'[1]TB - Rounded'!G279</f>
        <v>24506</v>
      </c>
      <c r="D10" s="197">
        <f>'[2]Loss Expenses Paid QTD-15'!E10+'[1]TB - Rounded'!G276</f>
        <v>-4803</v>
      </c>
      <c r="E10" s="160">
        <v>0</v>
      </c>
      <c r="F10" s="198">
        <f>SUM(B10:E10)</f>
        <v>124666</v>
      </c>
    </row>
    <row r="11" spans="1:6" ht="15" customHeight="1" x14ac:dyDescent="0.25">
      <c r="A11" s="243" t="s">
        <v>164</v>
      </c>
      <c r="B11" s="160">
        <f>'[2]Loss Expenses Paid QTD-15'!E23</f>
        <v>0</v>
      </c>
      <c r="C11" s="160">
        <f>'[2]Loss Expenses Paid QTD-15'!E17</f>
        <v>0</v>
      </c>
      <c r="D11" s="160">
        <f>'[2]Loss Expenses Paid QTD-15'!E11</f>
        <v>0</v>
      </c>
      <c r="E11" s="160">
        <v>0</v>
      </c>
      <c r="F11" s="160">
        <f>SUM(B11:E11)</f>
        <v>0</v>
      </c>
    </row>
    <row r="12" spans="1:6" ht="15" customHeight="1" thickBot="1" x14ac:dyDescent="0.3">
      <c r="A12" s="244" t="s">
        <v>165</v>
      </c>
      <c r="B12" s="200">
        <f>SUM(B9:B11)</f>
        <v>519480</v>
      </c>
      <c r="C12" s="200">
        <f>SUM(C9:C11)</f>
        <v>24506</v>
      </c>
      <c r="D12" s="103">
        <f>SUM(D9:D11)</f>
        <v>41043</v>
      </c>
      <c r="E12" s="201">
        <f>SUM(E9:E11)</f>
        <v>0</v>
      </c>
      <c r="F12" s="202">
        <f>SUM(F9:F11)</f>
        <v>585029</v>
      </c>
    </row>
    <row r="13" spans="1:6" ht="15" customHeight="1" thickTop="1" x14ac:dyDescent="0.25">
      <c r="A13" s="240"/>
      <c r="B13" s="245"/>
      <c r="C13" s="245"/>
      <c r="D13" s="245"/>
      <c r="E13" s="246"/>
      <c r="F13" s="247"/>
    </row>
    <row r="14" spans="1:6" ht="15" customHeight="1" x14ac:dyDescent="0.25">
      <c r="A14" s="240" t="s">
        <v>191</v>
      </c>
      <c r="B14" s="245"/>
      <c r="C14" s="245"/>
      <c r="D14" s="245"/>
      <c r="E14" s="246"/>
      <c r="F14" s="247"/>
    </row>
    <row r="15" spans="1:6" ht="15" customHeight="1" x14ac:dyDescent="0.25">
      <c r="A15" s="243" t="s">
        <v>192</v>
      </c>
      <c r="B15" s="197">
        <f>'Losses Incurred YTD-10'!B15</f>
        <v>333180</v>
      </c>
      <c r="C15" s="160">
        <f>'Losses Incurred YTD-10'!C15</f>
        <v>0</v>
      </c>
      <c r="D15" s="160">
        <f>'Losses Incurred YTD-10'!D15</f>
        <v>0</v>
      </c>
      <c r="E15" s="160">
        <f>'Losses Incurred YTD-10'!E15</f>
        <v>0</v>
      </c>
      <c r="F15" s="198">
        <f>SUM(B15:E15)</f>
        <v>333180</v>
      </c>
    </row>
    <row r="16" spans="1:6" ht="15" customHeight="1" x14ac:dyDescent="0.25">
      <c r="A16" s="243" t="s">
        <v>193</v>
      </c>
      <c r="B16" s="198">
        <f>'Losses Incurred YTD-10'!B16</f>
        <v>83306</v>
      </c>
      <c r="C16" s="160">
        <f>'Losses Incurred YTD-10'!C16</f>
        <v>0</v>
      </c>
      <c r="D16" s="160">
        <f>'Losses Incurred YTD-10'!D16</f>
        <v>0</v>
      </c>
      <c r="E16" s="160">
        <f>'Losses Incurred YTD-10'!E16</f>
        <v>0</v>
      </c>
      <c r="F16" s="198">
        <f>SUM(B16:E16)</f>
        <v>83306</v>
      </c>
    </row>
    <row r="17" spans="1:6" ht="15" customHeight="1" x14ac:dyDescent="0.25">
      <c r="A17" s="243" t="s">
        <v>194</v>
      </c>
      <c r="B17" s="160">
        <f>'Losses Incurred YTD-10'!B17</f>
        <v>0</v>
      </c>
      <c r="C17" s="160">
        <f>'Losses Incurred YTD-10'!C17</f>
        <v>0</v>
      </c>
      <c r="D17" s="160">
        <f>'Losses Incurred YTD-10'!D17</f>
        <v>0</v>
      </c>
      <c r="E17" s="160">
        <f>'Losses Incurred YTD-10'!E17</f>
        <v>0</v>
      </c>
      <c r="F17" s="160">
        <f>SUM(B17:E17)</f>
        <v>0</v>
      </c>
    </row>
    <row r="18" spans="1:6" ht="15" customHeight="1" thickBot="1" x14ac:dyDescent="0.3">
      <c r="A18" s="244" t="s">
        <v>165</v>
      </c>
      <c r="B18" s="200">
        <f>SUM(B15:B17)</f>
        <v>416486</v>
      </c>
      <c r="C18" s="201">
        <f>SUM(C15:C17)</f>
        <v>0</v>
      </c>
      <c r="D18" s="201">
        <f>SUM(D15:D17)</f>
        <v>0</v>
      </c>
      <c r="E18" s="201">
        <f>SUM(E15:E17)</f>
        <v>0</v>
      </c>
      <c r="F18" s="202">
        <f>SUM(F15:F17)</f>
        <v>416486</v>
      </c>
    </row>
    <row r="19" spans="1:6" ht="15" customHeight="1" thickTop="1" x14ac:dyDescent="0.25">
      <c r="A19" s="240"/>
      <c r="B19" s="99"/>
      <c r="C19" s="99"/>
      <c r="D19" s="99"/>
      <c r="E19" s="248"/>
      <c r="F19" s="249"/>
    </row>
    <row r="20" spans="1:6" ht="15" customHeight="1" x14ac:dyDescent="0.25">
      <c r="A20" s="240" t="s">
        <v>195</v>
      </c>
      <c r="B20" s="246"/>
      <c r="C20" s="246"/>
      <c r="D20" s="246"/>
      <c r="E20" s="246"/>
      <c r="F20" s="250"/>
    </row>
    <row r="21" spans="1:6" ht="15" customHeight="1" x14ac:dyDescent="0.25">
      <c r="A21" s="243" t="s">
        <v>192</v>
      </c>
      <c r="B21" s="197">
        <f>'Losses Incurred YTD-10'!B21</f>
        <v>235933</v>
      </c>
      <c r="C21" s="160">
        <f>'Losses Incurred YTD-10'!C21</f>
        <v>0</v>
      </c>
      <c r="D21" s="160">
        <f>'Losses Incurred YTD-10'!D21</f>
        <v>0</v>
      </c>
      <c r="E21" s="160">
        <f>'Losses Incurred YTD-10'!E21</f>
        <v>0</v>
      </c>
      <c r="F21" s="198">
        <f>SUM(B21:E21)</f>
        <v>235933</v>
      </c>
    </row>
    <row r="22" spans="1:6" ht="15" customHeight="1" x14ac:dyDescent="0.25">
      <c r="A22" s="243" t="s">
        <v>193</v>
      </c>
      <c r="B22" s="198">
        <f>'Losses Incurred YTD-10'!B22</f>
        <v>58991</v>
      </c>
      <c r="C22" s="160">
        <f>'Losses Incurred YTD-10'!C22</f>
        <v>0</v>
      </c>
      <c r="D22" s="160">
        <f>'Losses Incurred YTD-10'!D22</f>
        <v>0</v>
      </c>
      <c r="E22" s="160">
        <f>'Losses Incurred YTD-10'!E22</f>
        <v>0</v>
      </c>
      <c r="F22" s="198">
        <f>SUM(B22:E22)</f>
        <v>58991</v>
      </c>
    </row>
    <row r="23" spans="1:6" ht="15" customHeight="1" x14ac:dyDescent="0.25">
      <c r="A23" s="243" t="s">
        <v>194</v>
      </c>
      <c r="B23" s="160">
        <f>'Losses Incurred YTD-10'!B23</f>
        <v>0</v>
      </c>
      <c r="C23" s="160">
        <f>'Losses Incurred YTD-10'!C23</f>
        <v>0</v>
      </c>
      <c r="D23" s="160">
        <f>'Losses Incurred YTD-10'!D23</f>
        <v>0</v>
      </c>
      <c r="E23" s="160">
        <f>'Losses Incurred YTD-10'!E23</f>
        <v>0</v>
      </c>
      <c r="F23" s="160">
        <f>SUM(B23:E23)</f>
        <v>0</v>
      </c>
    </row>
    <row r="24" spans="1:6" ht="15" customHeight="1" thickBot="1" x14ac:dyDescent="0.3">
      <c r="A24" s="244" t="s">
        <v>165</v>
      </c>
      <c r="B24" s="200">
        <f>SUM(B21:B23)</f>
        <v>294924</v>
      </c>
      <c r="C24" s="201">
        <f>SUM(C21:C23)</f>
        <v>0</v>
      </c>
      <c r="D24" s="201">
        <f>SUM(D21:D23)</f>
        <v>0</v>
      </c>
      <c r="E24" s="201">
        <f>SUM(E21:E23)</f>
        <v>0</v>
      </c>
      <c r="F24" s="202">
        <f>SUM(F21:F23)</f>
        <v>294924</v>
      </c>
    </row>
    <row r="25" spans="1:6" ht="15" customHeight="1" thickTop="1" x14ac:dyDescent="0.25">
      <c r="A25" s="240"/>
      <c r="B25" s="245"/>
      <c r="C25" s="245"/>
      <c r="D25" s="245"/>
      <c r="E25" s="246"/>
      <c r="F25" s="247"/>
    </row>
    <row r="26" spans="1:6" ht="15" customHeight="1" x14ac:dyDescent="0.25">
      <c r="A26" s="240" t="s">
        <v>196</v>
      </c>
      <c r="B26" s="251"/>
      <c r="C26" s="251"/>
      <c r="D26" s="251"/>
      <c r="E26" s="246"/>
      <c r="F26" s="247"/>
    </row>
    <row r="27" spans="1:6" ht="15" customHeight="1" x14ac:dyDescent="0.25">
      <c r="A27" s="240" t="s">
        <v>197</v>
      </c>
      <c r="B27" s="251"/>
      <c r="C27" s="251"/>
      <c r="D27" s="251"/>
      <c r="E27" s="246"/>
      <c r="F27" s="247"/>
    </row>
    <row r="28" spans="1:6" ht="15" customHeight="1" x14ac:dyDescent="0.25">
      <c r="A28" s="243" t="s">
        <v>192</v>
      </c>
      <c r="B28" s="160">
        <v>0</v>
      </c>
      <c r="C28" s="198">
        <v>130818</v>
      </c>
      <c r="D28" s="198">
        <v>44497</v>
      </c>
      <c r="E28" s="160">
        <v>0</v>
      </c>
      <c r="F28" s="198">
        <f>SUM(B28:E28)</f>
        <v>175315</v>
      </c>
    </row>
    <row r="29" spans="1:6" ht="15" customHeight="1" x14ac:dyDescent="0.25">
      <c r="A29" s="243" t="s">
        <v>193</v>
      </c>
      <c r="B29" s="198">
        <v>238168</v>
      </c>
      <c r="C29" s="160">
        <v>0</v>
      </c>
      <c r="D29" s="198">
        <v>5000</v>
      </c>
      <c r="E29" s="160">
        <v>0</v>
      </c>
      <c r="F29" s="198">
        <f t="shared" ref="F29:F30" si="0">SUM(B29:E29)</f>
        <v>243168</v>
      </c>
    </row>
    <row r="30" spans="1:6" ht="15" customHeight="1" x14ac:dyDescent="0.25">
      <c r="A30" s="243" t="s">
        <v>194</v>
      </c>
      <c r="B30" s="160">
        <v>0</v>
      </c>
      <c r="C30" s="160">
        <v>0</v>
      </c>
      <c r="D30" s="160">
        <v>0</v>
      </c>
      <c r="E30" s="160">
        <v>0</v>
      </c>
      <c r="F30" s="160">
        <f t="shared" si="0"/>
        <v>0</v>
      </c>
    </row>
    <row r="31" spans="1:6" ht="15" customHeight="1" thickBot="1" x14ac:dyDescent="0.3">
      <c r="A31" s="244" t="s">
        <v>165</v>
      </c>
      <c r="B31" s="200">
        <f>SUM(B28:B30)</f>
        <v>238168</v>
      </c>
      <c r="C31" s="200">
        <f t="shared" ref="C31:E31" si="1">SUM(C28:C30)</f>
        <v>130818</v>
      </c>
      <c r="D31" s="200">
        <f t="shared" si="1"/>
        <v>49497</v>
      </c>
      <c r="E31" s="201">
        <f t="shared" si="1"/>
        <v>0</v>
      </c>
      <c r="F31" s="202">
        <f>SUM(F28:F30)</f>
        <v>418483</v>
      </c>
    </row>
    <row r="32" spans="1:6" s="253" customFormat="1" ht="15" customHeight="1" thickTop="1" x14ac:dyDescent="0.25">
      <c r="A32" s="240"/>
      <c r="B32" s="251"/>
      <c r="C32" s="251"/>
      <c r="D32" s="251"/>
      <c r="E32" s="251"/>
      <c r="F32" s="252"/>
    </row>
    <row r="33" spans="1:6" ht="15" customHeight="1" x14ac:dyDescent="0.25">
      <c r="A33" s="240" t="s">
        <v>198</v>
      </c>
      <c r="B33" s="245"/>
      <c r="C33" s="245"/>
      <c r="D33" s="245"/>
      <c r="E33" s="246"/>
      <c r="F33" s="247"/>
    </row>
    <row r="34" spans="1:6" ht="15" customHeight="1" x14ac:dyDescent="0.25">
      <c r="A34" s="243" t="s">
        <v>192</v>
      </c>
      <c r="B34" s="197">
        <f t="shared" ref="B34:E36" si="2">B9+B15+B21-B28</f>
        <v>983630</v>
      </c>
      <c r="C34" s="197">
        <f t="shared" si="2"/>
        <v>-130818</v>
      </c>
      <c r="D34" s="197">
        <f t="shared" si="2"/>
        <v>1349</v>
      </c>
      <c r="E34" s="204">
        <f t="shared" si="2"/>
        <v>0</v>
      </c>
      <c r="F34" s="197">
        <f>SUM(B34:E34)</f>
        <v>854161</v>
      </c>
    </row>
    <row r="35" spans="1:6" ht="15" customHeight="1" x14ac:dyDescent="0.25">
      <c r="A35" s="243" t="s">
        <v>193</v>
      </c>
      <c r="B35" s="197">
        <f t="shared" si="2"/>
        <v>9092</v>
      </c>
      <c r="C35" s="197">
        <f t="shared" si="2"/>
        <v>24506</v>
      </c>
      <c r="D35" s="197">
        <f t="shared" si="2"/>
        <v>-9803</v>
      </c>
      <c r="E35" s="204">
        <f t="shared" si="2"/>
        <v>0</v>
      </c>
      <c r="F35" s="197">
        <f>SUM(B35:E35)</f>
        <v>23795</v>
      </c>
    </row>
    <row r="36" spans="1:6" ht="15" customHeight="1" x14ac:dyDescent="0.25">
      <c r="A36" s="243" t="s">
        <v>194</v>
      </c>
      <c r="B36" s="160">
        <f t="shared" si="2"/>
        <v>0</v>
      </c>
      <c r="C36" s="160">
        <f t="shared" si="2"/>
        <v>0</v>
      </c>
      <c r="D36" s="204">
        <f t="shared" si="2"/>
        <v>0</v>
      </c>
      <c r="E36" s="204">
        <f t="shared" si="2"/>
        <v>0</v>
      </c>
      <c r="F36" s="160">
        <f>SUM(B36:E36)</f>
        <v>0</v>
      </c>
    </row>
    <row r="37" spans="1:6" ht="15" customHeight="1" thickBot="1" x14ac:dyDescent="0.3">
      <c r="A37" s="244" t="s">
        <v>165</v>
      </c>
      <c r="B37" s="254">
        <f>SUM(B34:B36)</f>
        <v>992722</v>
      </c>
      <c r="C37" s="254">
        <f>SUM(C34:C36)</f>
        <v>-106312</v>
      </c>
      <c r="D37" s="254">
        <f>SUM(D34:D36)</f>
        <v>-8454</v>
      </c>
      <c r="E37" s="255">
        <f>SUM(E34:E36)</f>
        <v>0</v>
      </c>
      <c r="F37" s="254">
        <f>SUM(F34:F36)</f>
        <v>877956</v>
      </c>
    </row>
    <row r="38" spans="1:6" ht="15" customHeight="1" thickTop="1" x14ac:dyDescent="0.25">
      <c r="B38" s="250"/>
      <c r="C38" s="250"/>
      <c r="D38" s="250"/>
      <c r="F38" s="257" t="s">
        <v>172</v>
      </c>
    </row>
    <row r="39" spans="1:6" s="261" customFormat="1" ht="15" customHeight="1" x14ac:dyDescent="0.25">
      <c r="A39" s="258"/>
      <c r="B39" s="259"/>
      <c r="C39" s="259"/>
      <c r="D39" s="259"/>
      <c r="E39" s="260"/>
      <c r="F39" s="257"/>
    </row>
    <row r="40" spans="1:6" ht="15" customHeight="1" x14ac:dyDescent="0.25">
      <c r="B40" s="241"/>
      <c r="C40" s="241"/>
      <c r="D40" s="241"/>
    </row>
    <row r="41" spans="1:6" ht="15" customHeight="1" x14ac:dyDescent="0.25">
      <c r="B41" s="241"/>
      <c r="C41" s="241"/>
      <c r="D41" s="241"/>
    </row>
    <row r="42" spans="1:6" ht="15" customHeight="1" x14ac:dyDescent="0.25">
      <c r="B42" s="241"/>
      <c r="C42" s="241"/>
      <c r="D42" s="241"/>
    </row>
    <row r="43" spans="1:6" ht="15" customHeight="1" x14ac:dyDescent="0.2">
      <c r="A43" s="233"/>
      <c r="B43" s="241"/>
      <c r="C43" s="241"/>
      <c r="D43" s="241"/>
    </row>
    <row r="44" spans="1:6" ht="15" customHeight="1" x14ac:dyDescent="0.2">
      <c r="A44" s="233"/>
      <c r="B44" s="241"/>
      <c r="C44" s="241"/>
      <c r="D44" s="241"/>
    </row>
    <row r="45" spans="1:6" ht="15" customHeight="1" x14ac:dyDescent="0.2">
      <c r="A45" s="233"/>
      <c r="B45" s="241"/>
      <c r="C45" s="241"/>
      <c r="D45" s="241"/>
    </row>
    <row r="46" spans="1:6" ht="15" customHeight="1" x14ac:dyDescent="0.2">
      <c r="A46" s="233"/>
      <c r="B46" s="241"/>
      <c r="C46" s="241"/>
      <c r="D46" s="241"/>
    </row>
    <row r="47" spans="1:6" ht="15" customHeight="1" x14ac:dyDescent="0.2">
      <c r="A47" s="233"/>
      <c r="B47" s="241"/>
      <c r="C47" s="241"/>
      <c r="D47" s="241"/>
    </row>
    <row r="48" spans="1:6" ht="15" customHeight="1" x14ac:dyDescent="0.2">
      <c r="A48" s="233"/>
      <c r="B48" s="241"/>
      <c r="C48" s="241"/>
      <c r="D48" s="241"/>
    </row>
    <row r="49" spans="1:6" ht="15" customHeight="1" x14ac:dyDescent="0.2">
      <c r="A49" s="233"/>
      <c r="B49" s="241"/>
      <c r="C49" s="241"/>
      <c r="D49" s="241"/>
      <c r="E49" s="34"/>
      <c r="F49" s="34"/>
    </row>
    <row r="50" spans="1:6" ht="15" customHeight="1" x14ac:dyDescent="0.2">
      <c r="A50" s="233"/>
      <c r="B50" s="241"/>
      <c r="C50" s="241"/>
      <c r="D50" s="241"/>
      <c r="E50" s="34"/>
      <c r="F50" s="34"/>
    </row>
    <row r="51" spans="1:6" ht="15" customHeight="1" x14ac:dyDescent="0.2">
      <c r="A51" s="233"/>
      <c r="B51" s="241"/>
      <c r="C51" s="241"/>
      <c r="D51" s="241"/>
      <c r="E51" s="34"/>
      <c r="F51" s="34"/>
    </row>
    <row r="52" spans="1:6" ht="15" customHeight="1" x14ac:dyDescent="0.2">
      <c r="A52" s="233"/>
      <c r="B52" s="241"/>
      <c r="C52" s="241"/>
      <c r="D52" s="241"/>
      <c r="E52" s="34"/>
      <c r="F52" s="34"/>
    </row>
    <row r="53" spans="1:6" ht="15" customHeight="1" x14ac:dyDescent="0.2">
      <c r="A53" s="233"/>
      <c r="B53" s="241"/>
      <c r="C53" s="241"/>
      <c r="D53" s="241"/>
      <c r="E53" s="34"/>
      <c r="F53" s="34"/>
    </row>
    <row r="54" spans="1:6" ht="15" customHeight="1" x14ac:dyDescent="0.2">
      <c r="A54" s="233"/>
      <c r="B54" s="241"/>
      <c r="C54" s="241"/>
      <c r="D54" s="241"/>
      <c r="E54" s="34"/>
      <c r="F54" s="34"/>
    </row>
    <row r="55" spans="1:6" ht="15" customHeight="1" x14ac:dyDescent="0.25">
      <c r="A55" s="233"/>
      <c r="E55" s="34"/>
      <c r="F55" s="34"/>
    </row>
    <row r="56" spans="1:6" ht="15" customHeight="1" x14ac:dyDescent="0.25">
      <c r="A56" s="233"/>
      <c r="E56" s="34"/>
      <c r="F56" s="34"/>
    </row>
    <row r="57" spans="1:6" ht="15" customHeight="1" x14ac:dyDescent="0.25">
      <c r="A57" s="233"/>
      <c r="E57" s="34"/>
      <c r="F57" s="34"/>
    </row>
    <row r="58" spans="1:6" ht="15" customHeight="1" x14ac:dyDescent="0.25">
      <c r="A58" s="233"/>
      <c r="E58" s="34"/>
      <c r="F58" s="34"/>
    </row>
    <row r="59" spans="1:6" ht="15" customHeight="1" x14ac:dyDescent="0.25">
      <c r="A59" s="233"/>
      <c r="E59" s="34"/>
      <c r="F59" s="34"/>
    </row>
    <row r="60" spans="1:6" ht="15" customHeight="1" x14ac:dyDescent="0.25">
      <c r="A60" s="233"/>
      <c r="E60" s="34"/>
      <c r="F60" s="34"/>
    </row>
    <row r="61" spans="1:6" ht="15" customHeight="1" x14ac:dyDescent="0.25">
      <c r="A61" s="233"/>
      <c r="E61" s="34"/>
      <c r="F61" s="34"/>
    </row>
    <row r="62" spans="1:6" ht="15" customHeight="1" x14ac:dyDescent="0.25">
      <c r="A62" s="233"/>
      <c r="E62" s="34"/>
      <c r="F62" s="34"/>
    </row>
    <row r="63" spans="1:6" ht="15" customHeight="1" x14ac:dyDescent="0.25">
      <c r="A63" s="233"/>
      <c r="E63" s="34"/>
      <c r="F63" s="34"/>
    </row>
    <row r="64" spans="1:6" ht="15" customHeight="1" x14ac:dyDescent="0.25">
      <c r="A64" s="233"/>
      <c r="E64" s="34"/>
      <c r="F64" s="34"/>
    </row>
    <row r="65" spans="1:6" ht="15" customHeight="1" x14ac:dyDescent="0.2">
      <c r="A65" s="233"/>
      <c r="B65" s="34"/>
      <c r="C65" s="34"/>
      <c r="D65" s="34"/>
      <c r="E65" s="34"/>
      <c r="F65" s="34"/>
    </row>
    <row r="66" spans="1:6" ht="15" customHeight="1" x14ac:dyDescent="0.2">
      <c r="A66" s="233"/>
      <c r="B66" s="34"/>
      <c r="C66" s="34"/>
      <c r="D66" s="34"/>
      <c r="E66" s="34"/>
      <c r="F66" s="34"/>
    </row>
    <row r="67" spans="1:6" ht="15" customHeight="1" x14ac:dyDescent="0.2">
      <c r="A67" s="233"/>
      <c r="B67" s="34"/>
      <c r="C67" s="34"/>
      <c r="D67" s="34"/>
      <c r="E67" s="34"/>
      <c r="F67" s="34"/>
    </row>
    <row r="68" spans="1:6" ht="15" customHeight="1" x14ac:dyDescent="0.2">
      <c r="A68" s="233"/>
      <c r="B68" s="34"/>
      <c r="C68" s="34"/>
      <c r="D68" s="34"/>
      <c r="E68" s="34"/>
      <c r="F68" s="34"/>
    </row>
    <row r="69" spans="1:6" ht="15" customHeight="1" x14ac:dyDescent="0.2">
      <c r="A69" s="233"/>
      <c r="B69" s="34"/>
      <c r="C69" s="34"/>
      <c r="D69" s="34"/>
      <c r="E69" s="34"/>
      <c r="F69" s="34"/>
    </row>
    <row r="70" spans="1:6" ht="15" customHeight="1" x14ac:dyDescent="0.2">
      <c r="A70" s="233"/>
      <c r="B70" s="34"/>
      <c r="C70" s="34"/>
      <c r="D70" s="34"/>
      <c r="E70" s="34"/>
      <c r="F70" s="34"/>
    </row>
    <row r="71" spans="1:6" ht="15" customHeight="1" x14ac:dyDescent="0.2">
      <c r="A71" s="233"/>
      <c r="B71" s="34"/>
      <c r="C71" s="34"/>
      <c r="D71" s="34"/>
      <c r="E71" s="34"/>
      <c r="F71" s="34"/>
    </row>
    <row r="72" spans="1:6" ht="15" customHeight="1" x14ac:dyDescent="0.2">
      <c r="A72" s="233"/>
      <c r="B72" s="34"/>
      <c r="C72" s="34"/>
      <c r="D72" s="34"/>
      <c r="E72" s="34"/>
      <c r="F72" s="34"/>
    </row>
    <row r="73" spans="1:6" ht="15" customHeight="1" x14ac:dyDescent="0.2">
      <c r="A73" s="233"/>
      <c r="B73" s="34"/>
      <c r="C73" s="34"/>
      <c r="D73" s="34"/>
      <c r="E73" s="34"/>
      <c r="F73" s="34"/>
    </row>
    <row r="74" spans="1:6" ht="15" customHeight="1" x14ac:dyDescent="0.2">
      <c r="A74" s="233"/>
      <c r="B74" s="34"/>
      <c r="C74" s="34"/>
      <c r="D74" s="34"/>
      <c r="E74" s="34"/>
      <c r="F74" s="34"/>
    </row>
  </sheetData>
  <mergeCells count="3">
    <mergeCell ref="A1:F1"/>
    <mergeCell ref="A3:F3"/>
    <mergeCell ref="A4:F4"/>
  </mergeCells>
  <printOptions horizontalCentered="1"/>
  <pageMargins left="0.25" right="0.25" top="0.5" bottom="0.5" header="0.25" footer="0.25"/>
  <pageSetup scale="80" orientation="landscape" r:id="rId1"/>
  <headerFooter alignWithMargins="0">
    <oddFooter xml:space="preserve">&amp;CPage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Balance Sheet-1</vt:lpstr>
      <vt:lpstr>Income Statement-2</vt:lpstr>
      <vt:lpstr>Equity QTD-3</vt:lpstr>
      <vt:lpstr>Equity YTD-4</vt:lpstr>
      <vt:lpstr>Earned Incurred QTD-5</vt:lpstr>
      <vt:lpstr>Earned Incurred YTD-6</vt:lpstr>
      <vt:lpstr>Premiums QTD-7</vt:lpstr>
      <vt:lpstr>Premiums YTD-8</vt:lpstr>
      <vt:lpstr>Losses Incurred QTD-9</vt:lpstr>
      <vt:lpstr>Losses Incurred YTD-10</vt:lpstr>
      <vt:lpstr>Loss Expenses QTD-11</vt:lpstr>
      <vt:lpstr>Loss Expenses YTD-12</vt:lpstr>
      <vt:lpstr>'Balance Sheet-1'!Print_Area</vt:lpstr>
      <vt:lpstr>'Earned Incurred QTD-5'!Print_Area</vt:lpstr>
      <vt:lpstr>'Earned Incurred YTD-6'!Print_Area</vt:lpstr>
      <vt:lpstr>'Equity QTD-3'!Print_Area</vt:lpstr>
      <vt:lpstr>'Equity YTD-4'!Print_Area</vt:lpstr>
      <vt:lpstr>'Income Statement-2'!Print_Area</vt:lpstr>
      <vt:lpstr>'Loss Expenses QTD-11'!Print_Area</vt:lpstr>
      <vt:lpstr>'Loss Expenses YTD-12'!Print_Area</vt:lpstr>
      <vt:lpstr>'Losses Incurred QTD-9'!Print_Area</vt:lpstr>
      <vt:lpstr>'Losses Incurred YTD-10'!Print_Area</vt:lpstr>
      <vt:lpstr>'Premiums QTD-7'!Print_Area</vt:lpstr>
      <vt:lpstr>'Premiums YTD-8'!Print_Area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Akleema Abrams</dc:creator>
  <cp:lastModifiedBy>Akleema Abrams</cp:lastModifiedBy>
  <cp:lastPrinted>2024-02-23T17:36:45Z</cp:lastPrinted>
  <dcterms:created xsi:type="dcterms:W3CDTF">2024-02-23T17:32:49Z</dcterms:created>
  <dcterms:modified xsi:type="dcterms:W3CDTF">2024-02-23T17:36:48Z</dcterms:modified>
</cp:coreProperties>
</file>